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ransre-my.sharepoint.com/personal/afeng_transre_com/Documents/Personal/Presentation/"/>
    </mc:Choice>
  </mc:AlternateContent>
  <xr:revisionPtr revIDLastSave="0" documentId="8_{890347D5-C7B8-4FF7-882C-BD68D3DE86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llustrative 6x6" sheetId="111" r:id="rId1"/>
    <sheet name="Summary" sheetId="19" r:id="rId2"/>
    <sheet name="Triangle 1" sheetId="85" r:id="rId3"/>
    <sheet name="Triangle 2" sheetId="66" r:id="rId4"/>
    <sheet name="Triangle 3" sheetId="84" r:id="rId5"/>
    <sheet name="Study1 FR RK" sheetId="105" r:id="rId6"/>
    <sheet name="Study1 Sieg" sheetId="2" r:id="rId7"/>
    <sheet name="Study1 MMW" sheetId="5" r:id="rId8"/>
    <sheet name="Study2 FR RK" sheetId="106" r:id="rId9"/>
    <sheet name="Study2 Sieg" sheetId="87" r:id="rId10"/>
    <sheet name="Study2 MMW" sheetId="88" r:id="rId11"/>
    <sheet name="Study3 FR RK" sheetId="107" r:id="rId12"/>
    <sheet name="Study3 Sieg" sheetId="90" r:id="rId13"/>
    <sheet name="Study3 MMW" sheetId="91" r:id="rId14"/>
    <sheet name="Study4 FR RK" sheetId="92" r:id="rId15"/>
    <sheet name="Study4 Sieg" sheetId="93" r:id="rId16"/>
    <sheet name="Study4 MMW" sheetId="94" r:id="rId17"/>
    <sheet name="Study5 FR RK" sheetId="108" r:id="rId18"/>
    <sheet name="Study5 Sieg" sheetId="96" r:id="rId19"/>
    <sheet name="Study5 MMW" sheetId="97" r:id="rId20"/>
    <sheet name="Study6 FR RK" sheetId="109" r:id="rId21"/>
    <sheet name="Study6 Sieg" sheetId="99" r:id="rId22"/>
    <sheet name="Study6 MMW" sheetId="100" r:id="rId23"/>
    <sheet name="Study7 FR RK" sheetId="110" r:id="rId24"/>
    <sheet name="Study7 Sieg" sheetId="102" r:id="rId25"/>
    <sheet name="Study7 MMW" sheetId="103" r:id="rId26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2" i="110" l="1"/>
  <c r="O51" i="110"/>
  <c r="O50" i="110"/>
  <c r="O49" i="110"/>
  <c r="O48" i="110"/>
  <c r="O47" i="110"/>
  <c r="O46" i="110"/>
  <c r="O45" i="110"/>
  <c r="O44" i="110"/>
  <c r="O43" i="110"/>
  <c r="O42" i="110"/>
  <c r="O41" i="110"/>
  <c r="O40" i="110"/>
  <c r="O40" i="109"/>
  <c r="O40" i="108"/>
  <c r="O40" i="92"/>
  <c r="O52" i="107"/>
  <c r="O51" i="107"/>
  <c r="O50" i="107"/>
  <c r="O49" i="107"/>
  <c r="O48" i="107"/>
  <c r="O47" i="107"/>
  <c r="O46" i="107"/>
  <c r="O45" i="107"/>
  <c r="O44" i="107"/>
  <c r="O43" i="107"/>
  <c r="O42" i="107"/>
  <c r="O41" i="107"/>
  <c r="O40" i="107"/>
  <c r="O40" i="106"/>
  <c r="O52" i="105"/>
  <c r="O51" i="105"/>
  <c r="O50" i="105"/>
  <c r="O49" i="105"/>
  <c r="O48" i="105"/>
  <c r="O47" i="105"/>
  <c r="O46" i="105"/>
  <c r="O45" i="105"/>
  <c r="O44" i="105"/>
  <c r="O43" i="105"/>
  <c r="O42" i="105"/>
  <c r="O41" i="105"/>
  <c r="O40" i="105"/>
  <c r="O52" i="111"/>
  <c r="O51" i="111"/>
  <c r="O50" i="111"/>
  <c r="O49" i="111"/>
  <c r="O48" i="111"/>
  <c r="O47" i="111"/>
  <c r="O46" i="111"/>
  <c r="O45" i="111"/>
  <c r="O44" i="111"/>
  <c r="O43" i="111"/>
  <c r="O42" i="111"/>
  <c r="O41" i="111"/>
  <c r="O40" i="111"/>
  <c r="F40" i="111" a="1"/>
  <c r="F40" i="111" s="1"/>
  <c r="F43" i="111" l="1"/>
  <c r="F51" i="111"/>
  <c r="F50" i="111"/>
  <c r="F42" i="111"/>
  <c r="F46" i="111"/>
  <c r="F52" i="111"/>
  <c r="F44" i="111"/>
  <c r="F49" i="111"/>
  <c r="F41" i="111"/>
  <c r="F47" i="111"/>
  <c r="F45" i="111"/>
  <c r="F48" i="111"/>
  <c r="C184" i="111" l="1"/>
  <c r="C185" i="111" s="1"/>
  <c r="C186" i="111" s="1"/>
  <c r="C187" i="111" s="1"/>
  <c r="C188" i="111" s="1"/>
  <c r="C189" i="111" s="1"/>
  <c r="C190" i="111" s="1"/>
  <c r="C191" i="111" s="1"/>
  <c r="C192" i="111" s="1"/>
  <c r="C193" i="111" s="1"/>
  <c r="C194" i="111" s="1"/>
  <c r="C195" i="111" s="1"/>
  <c r="E182" i="111"/>
  <c r="F182" i="111" s="1"/>
  <c r="G182" i="111" s="1"/>
  <c r="H182" i="111" s="1"/>
  <c r="I182" i="111" s="1"/>
  <c r="J182" i="111" s="1"/>
  <c r="K182" i="111" s="1"/>
  <c r="L182" i="111" s="1"/>
  <c r="M182" i="111" s="1"/>
  <c r="N182" i="111" s="1"/>
  <c r="O182" i="111" s="1"/>
  <c r="P182" i="111" s="1"/>
  <c r="C180" i="111"/>
  <c r="C168" i="111"/>
  <c r="C167" i="111"/>
  <c r="E165" i="111"/>
  <c r="C163" i="111"/>
  <c r="C150" i="111"/>
  <c r="E148" i="111"/>
  <c r="F148" i="111" s="1"/>
  <c r="C146" i="111"/>
  <c r="C133" i="111"/>
  <c r="C134" i="111" s="1"/>
  <c r="F131" i="111"/>
  <c r="G131" i="111" s="1"/>
  <c r="H131" i="111" s="1"/>
  <c r="I131" i="111" s="1"/>
  <c r="J131" i="111" s="1"/>
  <c r="K131" i="111" s="1"/>
  <c r="L131" i="111" s="1"/>
  <c r="M131" i="111" s="1"/>
  <c r="N131" i="111" s="1"/>
  <c r="O131" i="111" s="1"/>
  <c r="P131" i="111" s="1"/>
  <c r="E131" i="111"/>
  <c r="C129" i="111"/>
  <c r="B124" i="111"/>
  <c r="B123" i="111"/>
  <c r="B122" i="111" s="1"/>
  <c r="B121" i="111" s="1"/>
  <c r="B120" i="111" s="1"/>
  <c r="B119" i="111" s="1"/>
  <c r="B118" i="111" s="1"/>
  <c r="B117" i="111" s="1"/>
  <c r="B116" i="111" s="1"/>
  <c r="B115" i="111" s="1"/>
  <c r="B114" i="111" s="1"/>
  <c r="B113" i="111" s="1"/>
  <c r="C116" i="111"/>
  <c r="C115" i="111"/>
  <c r="C114" i="111"/>
  <c r="B110" i="111"/>
  <c r="B106" i="111"/>
  <c r="B105" i="111"/>
  <c r="B104" i="111" s="1"/>
  <c r="B103" i="111" s="1"/>
  <c r="B102" i="111" s="1"/>
  <c r="B101" i="111" s="1"/>
  <c r="B100" i="111" s="1"/>
  <c r="B99" i="111" s="1"/>
  <c r="B98" i="111" s="1"/>
  <c r="B97" i="111" s="1"/>
  <c r="B96" i="111" s="1"/>
  <c r="B95" i="111" s="1"/>
  <c r="C96" i="111"/>
  <c r="C97" i="111" s="1"/>
  <c r="C98" i="111" s="1"/>
  <c r="C99" i="111" s="1"/>
  <c r="C100" i="111" s="1"/>
  <c r="C101" i="111" s="1"/>
  <c r="C102" i="111" s="1"/>
  <c r="C103" i="111" s="1"/>
  <c r="C104" i="111" s="1"/>
  <c r="C105" i="111" s="1"/>
  <c r="C106" i="111" s="1"/>
  <c r="B92" i="111"/>
  <c r="P88" i="111"/>
  <c r="P106" i="111" s="1"/>
  <c r="O88" i="111"/>
  <c r="O106" i="111" s="1"/>
  <c r="N88" i="111"/>
  <c r="N106" i="111" s="1"/>
  <c r="M88" i="111"/>
  <c r="M106" i="111" s="1"/>
  <c r="L88" i="111"/>
  <c r="L106" i="111" s="1"/>
  <c r="K88" i="111"/>
  <c r="K106" i="111" s="1"/>
  <c r="J88" i="111"/>
  <c r="J106" i="111" s="1"/>
  <c r="I88" i="111"/>
  <c r="I106" i="111" s="1"/>
  <c r="H88" i="111"/>
  <c r="H106" i="111" s="1"/>
  <c r="G88" i="111"/>
  <c r="G106" i="111" s="1"/>
  <c r="F88" i="111"/>
  <c r="F106" i="111" s="1"/>
  <c r="E88" i="111"/>
  <c r="E106" i="111" s="1"/>
  <c r="D88" i="111"/>
  <c r="D106" i="111" s="1"/>
  <c r="B88" i="111"/>
  <c r="P87" i="111"/>
  <c r="P105" i="111" s="1"/>
  <c r="O87" i="111"/>
  <c r="O105" i="111" s="1"/>
  <c r="N87" i="111"/>
  <c r="N105" i="111" s="1"/>
  <c r="M87" i="111"/>
  <c r="M105" i="111" s="1"/>
  <c r="L87" i="111"/>
  <c r="L105" i="111" s="1"/>
  <c r="K87" i="111"/>
  <c r="K105" i="111" s="1"/>
  <c r="J87" i="111"/>
  <c r="J105" i="111" s="1"/>
  <c r="I87" i="111"/>
  <c r="I105" i="111" s="1"/>
  <c r="H87" i="111"/>
  <c r="H105" i="111" s="1"/>
  <c r="G87" i="111"/>
  <c r="G105" i="111" s="1"/>
  <c r="F87" i="111"/>
  <c r="F105" i="111" s="1"/>
  <c r="E87" i="111"/>
  <c r="E105" i="111" s="1"/>
  <c r="D87" i="111"/>
  <c r="D105" i="111" s="1"/>
  <c r="B87" i="111"/>
  <c r="P86" i="111"/>
  <c r="P104" i="111" s="1"/>
  <c r="O86" i="111"/>
  <c r="O104" i="111" s="1"/>
  <c r="N86" i="111"/>
  <c r="N104" i="111" s="1"/>
  <c r="M86" i="111"/>
  <c r="M104" i="111" s="1"/>
  <c r="L86" i="111"/>
  <c r="L104" i="111" s="1"/>
  <c r="K86" i="111"/>
  <c r="K104" i="111" s="1"/>
  <c r="J86" i="111"/>
  <c r="J104" i="111" s="1"/>
  <c r="I86" i="111"/>
  <c r="I104" i="111" s="1"/>
  <c r="H86" i="111"/>
  <c r="H104" i="111" s="1"/>
  <c r="G86" i="111"/>
  <c r="G104" i="111" s="1"/>
  <c r="F86" i="111"/>
  <c r="F104" i="111" s="1"/>
  <c r="E86" i="111"/>
  <c r="E104" i="111" s="1"/>
  <c r="D86" i="111"/>
  <c r="D104" i="111" s="1"/>
  <c r="B86" i="111"/>
  <c r="B85" i="111" s="1"/>
  <c r="B84" i="111" s="1"/>
  <c r="B83" i="111" s="1"/>
  <c r="B82" i="111" s="1"/>
  <c r="B81" i="111" s="1"/>
  <c r="B80" i="111" s="1"/>
  <c r="B79" i="111" s="1"/>
  <c r="B78" i="111" s="1"/>
  <c r="B77" i="111" s="1"/>
  <c r="P85" i="111"/>
  <c r="P103" i="111" s="1"/>
  <c r="O85" i="111"/>
  <c r="O103" i="111" s="1"/>
  <c r="N85" i="111"/>
  <c r="N103" i="111" s="1"/>
  <c r="M85" i="111"/>
  <c r="M103" i="111" s="1"/>
  <c r="L85" i="111"/>
  <c r="L103" i="111" s="1"/>
  <c r="K85" i="111"/>
  <c r="K103" i="111" s="1"/>
  <c r="J85" i="111"/>
  <c r="J103" i="111" s="1"/>
  <c r="I85" i="111"/>
  <c r="I103" i="111" s="1"/>
  <c r="H85" i="111"/>
  <c r="H103" i="111" s="1"/>
  <c r="G85" i="111"/>
  <c r="G103" i="111" s="1"/>
  <c r="F85" i="111"/>
  <c r="F103" i="111" s="1"/>
  <c r="E85" i="111"/>
  <c r="E103" i="111" s="1"/>
  <c r="D85" i="111"/>
  <c r="D103" i="111" s="1"/>
  <c r="P84" i="111"/>
  <c r="P102" i="111" s="1"/>
  <c r="O84" i="111"/>
  <c r="O102" i="111" s="1"/>
  <c r="N84" i="111"/>
  <c r="N102" i="111" s="1"/>
  <c r="M84" i="111"/>
  <c r="M102" i="111" s="1"/>
  <c r="L84" i="111"/>
  <c r="L102" i="111" s="1"/>
  <c r="K84" i="111"/>
  <c r="K102" i="111" s="1"/>
  <c r="J84" i="111"/>
  <c r="J102" i="111" s="1"/>
  <c r="I84" i="111"/>
  <c r="I102" i="111" s="1"/>
  <c r="H84" i="111"/>
  <c r="H102" i="111" s="1"/>
  <c r="G84" i="111"/>
  <c r="G102" i="111" s="1"/>
  <c r="F84" i="111"/>
  <c r="F102" i="111" s="1"/>
  <c r="E84" i="111"/>
  <c r="E102" i="111" s="1"/>
  <c r="D84" i="111"/>
  <c r="D102" i="111" s="1"/>
  <c r="P83" i="111"/>
  <c r="P101" i="111" s="1"/>
  <c r="O83" i="111"/>
  <c r="O101" i="111" s="1"/>
  <c r="N83" i="111"/>
  <c r="N101" i="111" s="1"/>
  <c r="M83" i="111"/>
  <c r="M101" i="111" s="1"/>
  <c r="L83" i="111"/>
  <c r="L101" i="111" s="1"/>
  <c r="K83" i="111"/>
  <c r="K101" i="111" s="1"/>
  <c r="J83" i="111"/>
  <c r="J101" i="111" s="1"/>
  <c r="I83" i="111"/>
  <c r="I101" i="111" s="1"/>
  <c r="H83" i="111"/>
  <c r="H101" i="111" s="1"/>
  <c r="G83" i="111"/>
  <c r="G101" i="111" s="1"/>
  <c r="F83" i="111"/>
  <c r="F101" i="111" s="1"/>
  <c r="E83" i="111"/>
  <c r="E101" i="111" s="1"/>
  <c r="D83" i="111"/>
  <c r="D101" i="111" s="1"/>
  <c r="P82" i="111"/>
  <c r="P100" i="111" s="1"/>
  <c r="O82" i="111"/>
  <c r="O100" i="111" s="1"/>
  <c r="N82" i="111"/>
  <c r="N100" i="111" s="1"/>
  <c r="M82" i="111"/>
  <c r="M100" i="111" s="1"/>
  <c r="L82" i="111"/>
  <c r="L100" i="111" s="1"/>
  <c r="K82" i="111"/>
  <c r="K100" i="111" s="1"/>
  <c r="J82" i="111"/>
  <c r="J100" i="111" s="1"/>
  <c r="I82" i="111"/>
  <c r="I100" i="111" s="1"/>
  <c r="H82" i="111"/>
  <c r="H100" i="111" s="1"/>
  <c r="G82" i="111"/>
  <c r="G100" i="111" s="1"/>
  <c r="F82" i="111"/>
  <c r="F100" i="111" s="1"/>
  <c r="E82" i="111"/>
  <c r="E100" i="111" s="1"/>
  <c r="D82" i="111"/>
  <c r="D100" i="111" s="1"/>
  <c r="P81" i="111"/>
  <c r="P99" i="111" s="1"/>
  <c r="O81" i="111"/>
  <c r="O99" i="111" s="1"/>
  <c r="N81" i="111"/>
  <c r="N99" i="111" s="1"/>
  <c r="M81" i="111"/>
  <c r="M99" i="111" s="1"/>
  <c r="L81" i="111"/>
  <c r="L99" i="111" s="1"/>
  <c r="K81" i="111"/>
  <c r="K99" i="111" s="1"/>
  <c r="J81" i="111"/>
  <c r="J99" i="111" s="1"/>
  <c r="I81" i="111"/>
  <c r="I99" i="111" s="1"/>
  <c r="H81" i="111"/>
  <c r="H99" i="111" s="1"/>
  <c r="G81" i="111"/>
  <c r="G99" i="111" s="1"/>
  <c r="F81" i="111"/>
  <c r="F99" i="111" s="1"/>
  <c r="E81" i="111"/>
  <c r="E99" i="111" s="1"/>
  <c r="D81" i="111"/>
  <c r="D99" i="111" s="1"/>
  <c r="P80" i="111"/>
  <c r="P98" i="111" s="1"/>
  <c r="O80" i="111"/>
  <c r="O98" i="111" s="1"/>
  <c r="N80" i="111"/>
  <c r="N98" i="111" s="1"/>
  <c r="M80" i="111"/>
  <c r="M98" i="111" s="1"/>
  <c r="L80" i="111"/>
  <c r="L98" i="111" s="1"/>
  <c r="K80" i="111"/>
  <c r="K98" i="111" s="1"/>
  <c r="J80" i="111"/>
  <c r="J98" i="111" s="1"/>
  <c r="I80" i="111"/>
  <c r="I98" i="111" s="1"/>
  <c r="H80" i="111"/>
  <c r="H98" i="111" s="1"/>
  <c r="G80" i="111"/>
  <c r="G98" i="111" s="1"/>
  <c r="F80" i="111"/>
  <c r="F98" i="111" s="1"/>
  <c r="E80" i="111"/>
  <c r="E98" i="111" s="1"/>
  <c r="D80" i="111"/>
  <c r="D98" i="111" s="1"/>
  <c r="P79" i="111"/>
  <c r="P97" i="111" s="1"/>
  <c r="O79" i="111"/>
  <c r="O97" i="111" s="1"/>
  <c r="N79" i="111"/>
  <c r="N97" i="111" s="1"/>
  <c r="M79" i="111"/>
  <c r="M97" i="111" s="1"/>
  <c r="L79" i="111"/>
  <c r="L97" i="111" s="1"/>
  <c r="K79" i="111"/>
  <c r="K97" i="111" s="1"/>
  <c r="J79" i="111"/>
  <c r="J97" i="111" s="1"/>
  <c r="I79" i="111"/>
  <c r="I97" i="111" s="1"/>
  <c r="H79" i="111"/>
  <c r="H97" i="111" s="1"/>
  <c r="G79" i="111"/>
  <c r="G97" i="111" s="1"/>
  <c r="F79" i="111"/>
  <c r="F97" i="111" s="1"/>
  <c r="E79" i="111"/>
  <c r="E97" i="111" s="1"/>
  <c r="D79" i="111"/>
  <c r="D97" i="111" s="1"/>
  <c r="C79" i="111"/>
  <c r="C80" i="111" s="1"/>
  <c r="C81" i="111" s="1"/>
  <c r="C82" i="111" s="1"/>
  <c r="C83" i="111" s="1"/>
  <c r="C84" i="111" s="1"/>
  <c r="C85" i="111" s="1"/>
  <c r="C86" i="111" s="1"/>
  <c r="C87" i="111" s="1"/>
  <c r="C88" i="111" s="1"/>
  <c r="P78" i="111"/>
  <c r="P96" i="111" s="1"/>
  <c r="O78" i="111"/>
  <c r="O96" i="111" s="1"/>
  <c r="N78" i="111"/>
  <c r="N96" i="111" s="1"/>
  <c r="M78" i="111"/>
  <c r="M96" i="111" s="1"/>
  <c r="L78" i="111"/>
  <c r="L96" i="111" s="1"/>
  <c r="K78" i="111"/>
  <c r="K96" i="111" s="1"/>
  <c r="J78" i="111"/>
  <c r="J96" i="111" s="1"/>
  <c r="I78" i="111"/>
  <c r="I96" i="111" s="1"/>
  <c r="H78" i="111"/>
  <c r="H96" i="111" s="1"/>
  <c r="G78" i="111"/>
  <c r="G96" i="111" s="1"/>
  <c r="F78" i="111"/>
  <c r="F96" i="111" s="1"/>
  <c r="E78" i="111"/>
  <c r="E96" i="111" s="1"/>
  <c r="D78" i="111"/>
  <c r="D96" i="111" s="1"/>
  <c r="C78" i="111"/>
  <c r="P77" i="111"/>
  <c r="P95" i="111" s="1"/>
  <c r="O77" i="111"/>
  <c r="O95" i="111" s="1"/>
  <c r="N77" i="111"/>
  <c r="N95" i="111" s="1"/>
  <c r="M77" i="111"/>
  <c r="M95" i="111" s="1"/>
  <c r="L77" i="111"/>
  <c r="L95" i="111" s="1"/>
  <c r="K77" i="111"/>
  <c r="K95" i="111" s="1"/>
  <c r="J77" i="111"/>
  <c r="J95" i="111" s="1"/>
  <c r="I77" i="111"/>
  <c r="I95" i="111" s="1"/>
  <c r="H77" i="111"/>
  <c r="H95" i="111" s="1"/>
  <c r="G77" i="111"/>
  <c r="G95" i="111" s="1"/>
  <c r="F77" i="111"/>
  <c r="F95" i="111" s="1"/>
  <c r="E77" i="111"/>
  <c r="E95" i="111" s="1"/>
  <c r="D77" i="111"/>
  <c r="D95" i="111" s="1"/>
  <c r="D76" i="111"/>
  <c r="D112" i="111" s="1"/>
  <c r="B74" i="111"/>
  <c r="B70" i="111"/>
  <c r="B69" i="111"/>
  <c r="B50" i="111" s="1"/>
  <c r="B29" i="111" s="1"/>
  <c r="B68" i="111"/>
  <c r="B49" i="111" s="1"/>
  <c r="B28" i="111" s="1"/>
  <c r="C60" i="111"/>
  <c r="Q59" i="111"/>
  <c r="E40" i="111" s="1"/>
  <c r="F58" i="111"/>
  <c r="E58" i="111"/>
  <c r="B56" i="111"/>
  <c r="B52" i="111"/>
  <c r="B51" i="111"/>
  <c r="C41" i="111"/>
  <c r="C40" i="111"/>
  <c r="B36" i="111"/>
  <c r="B35" i="111"/>
  <c r="F32" i="111"/>
  <c r="B31" i="111"/>
  <c r="B30" i="111"/>
  <c r="B16" i="111"/>
  <c r="B15" i="111"/>
  <c r="B4" i="111"/>
  <c r="B3" i="111"/>
  <c r="I107" i="111" l="1"/>
  <c r="J132" i="111"/>
  <c r="N107" i="111"/>
  <c r="N108" i="111"/>
  <c r="J107" i="111"/>
  <c r="H108" i="111"/>
  <c r="H107" i="111"/>
  <c r="P108" i="111"/>
  <c r="P107" i="111"/>
  <c r="B67" i="111"/>
  <c r="G107" i="111"/>
  <c r="G108" i="111"/>
  <c r="O107" i="111"/>
  <c r="O108" i="111"/>
  <c r="E76" i="111"/>
  <c r="G58" i="111"/>
  <c r="J108" i="111"/>
  <c r="M107" i="111"/>
  <c r="M108" i="111"/>
  <c r="N133" i="111"/>
  <c r="F133" i="111"/>
  <c r="M133" i="111"/>
  <c r="E133" i="111"/>
  <c r="E107" i="111"/>
  <c r="J133" i="111"/>
  <c r="O133" i="111"/>
  <c r="H133" i="111"/>
  <c r="G133" i="111"/>
  <c r="E108" i="111"/>
  <c r="E167" i="111" s="1" a="1"/>
  <c r="E167" i="111" s="1"/>
  <c r="P133" i="111"/>
  <c r="E19" i="111"/>
  <c r="C19" i="111"/>
  <c r="C20" i="111" s="1"/>
  <c r="C21" i="111" s="1"/>
  <c r="C22" i="111" s="1"/>
  <c r="C23" i="111" s="1"/>
  <c r="C24" i="111" s="1"/>
  <c r="C25" i="111" s="1"/>
  <c r="C26" i="111" s="1"/>
  <c r="C27" i="111" s="1"/>
  <c r="C28" i="111" s="1"/>
  <c r="C29" i="111" s="1"/>
  <c r="C30" i="111" s="1"/>
  <c r="C31" i="111" s="1"/>
  <c r="C61" i="111"/>
  <c r="Q60" i="111"/>
  <c r="K107" i="111"/>
  <c r="K108" i="111"/>
  <c r="I108" i="111"/>
  <c r="F76" i="111"/>
  <c r="P132" i="111"/>
  <c r="H132" i="111"/>
  <c r="O132" i="111"/>
  <c r="G132" i="111"/>
  <c r="N132" i="111"/>
  <c r="F132" i="111"/>
  <c r="M132" i="111"/>
  <c r="E132" i="111"/>
  <c r="D107" i="111"/>
  <c r="L132" i="111"/>
  <c r="D132" i="111"/>
  <c r="K132" i="111"/>
  <c r="D108" i="111"/>
  <c r="D166" i="111" s="1" a="1"/>
  <c r="D166" i="111" s="1"/>
  <c r="I132" i="111"/>
  <c r="L107" i="111"/>
  <c r="L108" i="111"/>
  <c r="M134" i="111"/>
  <c r="F107" i="111"/>
  <c r="F108" i="111"/>
  <c r="C117" i="111"/>
  <c r="D94" i="111"/>
  <c r="E134" i="111"/>
  <c r="G40" i="111"/>
  <c r="F134" i="111"/>
  <c r="L134" i="111"/>
  <c r="D134" i="111"/>
  <c r="K134" i="111"/>
  <c r="J134" i="111"/>
  <c r="I134" i="111"/>
  <c r="P134" i="111"/>
  <c r="H134" i="111"/>
  <c r="O134" i="111"/>
  <c r="G134" i="111"/>
  <c r="N134" i="111"/>
  <c r="C135" i="111"/>
  <c r="I133" i="111"/>
  <c r="G148" i="111"/>
  <c r="K133" i="111"/>
  <c r="D133" i="111"/>
  <c r="L133" i="111"/>
  <c r="C151" i="111"/>
  <c r="C169" i="111"/>
  <c r="F165" i="111"/>
  <c r="D59" i="110" a="1"/>
  <c r="P71" i="110" s="1"/>
  <c r="C184" i="110"/>
  <c r="C185" i="110" s="1"/>
  <c r="C186" i="110" s="1"/>
  <c r="C187" i="110" s="1"/>
  <c r="C188" i="110" s="1"/>
  <c r="C189" i="110" s="1"/>
  <c r="C190" i="110" s="1"/>
  <c r="C191" i="110" s="1"/>
  <c r="C192" i="110" s="1"/>
  <c r="C193" i="110" s="1"/>
  <c r="C194" i="110" s="1"/>
  <c r="C195" i="110" s="1"/>
  <c r="E182" i="110"/>
  <c r="F182" i="110" s="1"/>
  <c r="C180" i="110"/>
  <c r="C169" i="110"/>
  <c r="C170" i="110" s="1"/>
  <c r="C171" i="110" s="1"/>
  <c r="C168" i="110"/>
  <c r="C167" i="110"/>
  <c r="E165" i="110"/>
  <c r="C163" i="110"/>
  <c r="C152" i="110"/>
  <c r="C150" i="110"/>
  <c r="C151" i="110" s="1"/>
  <c r="E148" i="110"/>
  <c r="C146" i="110"/>
  <c r="C133" i="110"/>
  <c r="G131" i="110"/>
  <c r="H131" i="110" s="1"/>
  <c r="I131" i="110" s="1"/>
  <c r="J131" i="110" s="1"/>
  <c r="K131" i="110" s="1"/>
  <c r="L131" i="110" s="1"/>
  <c r="M131" i="110" s="1"/>
  <c r="N131" i="110" s="1"/>
  <c r="O131" i="110" s="1"/>
  <c r="P131" i="110" s="1"/>
  <c r="F131" i="110"/>
  <c r="E131" i="110"/>
  <c r="C129" i="110"/>
  <c r="B124" i="110"/>
  <c r="B123" i="110"/>
  <c r="B122" i="110"/>
  <c r="B121" i="110" s="1"/>
  <c r="B120" i="110" s="1"/>
  <c r="B119" i="110" s="1"/>
  <c r="B118" i="110" s="1"/>
  <c r="B117" i="110" s="1"/>
  <c r="B116" i="110" s="1"/>
  <c r="B115" i="110" s="1"/>
  <c r="C116" i="110"/>
  <c r="C115" i="110"/>
  <c r="C114" i="110"/>
  <c r="B114" i="110"/>
  <c r="B113" i="110" s="1"/>
  <c r="B110" i="110"/>
  <c r="B106" i="110"/>
  <c r="B105" i="110"/>
  <c r="B104" i="110" s="1"/>
  <c r="B103" i="110" s="1"/>
  <c r="B102" i="110" s="1"/>
  <c r="B101" i="110" s="1"/>
  <c r="B100" i="110" s="1"/>
  <c r="B99" i="110" s="1"/>
  <c r="B98" i="110" s="1"/>
  <c r="C97" i="110"/>
  <c r="C98" i="110" s="1"/>
  <c r="C99" i="110" s="1"/>
  <c r="C100" i="110" s="1"/>
  <c r="C101" i="110" s="1"/>
  <c r="C102" i="110" s="1"/>
  <c r="C103" i="110" s="1"/>
  <c r="C104" i="110" s="1"/>
  <c r="C105" i="110" s="1"/>
  <c r="C106" i="110" s="1"/>
  <c r="B97" i="110"/>
  <c r="B96" i="110" s="1"/>
  <c r="B95" i="110" s="1"/>
  <c r="C96" i="110"/>
  <c r="B92" i="110"/>
  <c r="B88" i="110"/>
  <c r="B87" i="110" s="1"/>
  <c r="B86" i="110" s="1"/>
  <c r="B85" i="110" s="1"/>
  <c r="B84" i="110" s="1"/>
  <c r="B83" i="110" s="1"/>
  <c r="B82" i="110" s="1"/>
  <c r="B81" i="110" s="1"/>
  <c r="B80" i="110" s="1"/>
  <c r="B79" i="110" s="1"/>
  <c r="B78" i="110" s="1"/>
  <c r="B77" i="110" s="1"/>
  <c r="C83" i="110"/>
  <c r="C84" i="110" s="1"/>
  <c r="C85" i="110" s="1"/>
  <c r="C86" i="110" s="1"/>
  <c r="C87" i="110" s="1"/>
  <c r="C88" i="110" s="1"/>
  <c r="C78" i="110"/>
  <c r="C79" i="110" s="1"/>
  <c r="C80" i="110" s="1"/>
  <c r="C81" i="110" s="1"/>
  <c r="C82" i="110" s="1"/>
  <c r="B74" i="110"/>
  <c r="B70" i="110"/>
  <c r="B69" i="110"/>
  <c r="B68" i="110" s="1"/>
  <c r="B67" i="110" s="1"/>
  <c r="B66" i="110" s="1"/>
  <c r="B65" i="110" s="1"/>
  <c r="C60" i="110"/>
  <c r="E58" i="110"/>
  <c r="D76" i="110" s="1"/>
  <c r="B56" i="110"/>
  <c r="B52" i="110"/>
  <c r="B51" i="110"/>
  <c r="B50" i="110"/>
  <c r="B29" i="110" s="1"/>
  <c r="B49" i="110"/>
  <c r="B48" i="110"/>
  <c r="B27" i="110" s="1"/>
  <c r="B47" i="110"/>
  <c r="C40" i="110"/>
  <c r="B36" i="110"/>
  <c r="B35" i="110"/>
  <c r="B31" i="110"/>
  <c r="B30" i="110"/>
  <c r="B28" i="110"/>
  <c r="B26" i="110"/>
  <c r="C19" i="110"/>
  <c r="C20" i="110" s="1"/>
  <c r="C21" i="110" s="1"/>
  <c r="C22" i="110" s="1"/>
  <c r="C23" i="110" s="1"/>
  <c r="C24" i="110" s="1"/>
  <c r="C25" i="110" s="1"/>
  <c r="C26" i="110" s="1"/>
  <c r="C27" i="110" s="1"/>
  <c r="C28" i="110" s="1"/>
  <c r="C29" i="110" s="1"/>
  <c r="C30" i="110" s="1"/>
  <c r="C31" i="110" s="1"/>
  <c r="B16" i="110"/>
  <c r="B15" i="110"/>
  <c r="B4" i="110"/>
  <c r="B3" i="110"/>
  <c r="C184" i="109"/>
  <c r="C185" i="109" s="1"/>
  <c r="C186" i="109" s="1"/>
  <c r="C187" i="109" s="1"/>
  <c r="C188" i="109" s="1"/>
  <c r="C189" i="109" s="1"/>
  <c r="C190" i="109" s="1"/>
  <c r="C191" i="109" s="1"/>
  <c r="C192" i="109" s="1"/>
  <c r="C193" i="109" s="1"/>
  <c r="C194" i="109" s="1"/>
  <c r="C195" i="109" s="1"/>
  <c r="F182" i="109"/>
  <c r="G182" i="109" s="1"/>
  <c r="H182" i="109" s="1"/>
  <c r="I182" i="109" s="1"/>
  <c r="J182" i="109" s="1"/>
  <c r="K182" i="109" s="1"/>
  <c r="L182" i="109" s="1"/>
  <c r="M182" i="109" s="1"/>
  <c r="N182" i="109" s="1"/>
  <c r="E182" i="109"/>
  <c r="C180" i="109"/>
  <c r="C168" i="109"/>
  <c r="C167" i="109"/>
  <c r="E165" i="109"/>
  <c r="C163" i="109"/>
  <c r="C150" i="109"/>
  <c r="E148" i="109"/>
  <c r="F148" i="109" s="1"/>
  <c r="C146" i="109"/>
  <c r="C135" i="109"/>
  <c r="C134" i="109"/>
  <c r="C133" i="109"/>
  <c r="F131" i="109"/>
  <c r="G131" i="109" s="1"/>
  <c r="H131" i="109" s="1"/>
  <c r="I131" i="109" s="1"/>
  <c r="J131" i="109" s="1"/>
  <c r="K131" i="109" s="1"/>
  <c r="L131" i="109" s="1"/>
  <c r="M131" i="109" s="1"/>
  <c r="N131" i="109" s="1"/>
  <c r="O131" i="109" s="1"/>
  <c r="P131" i="109" s="1"/>
  <c r="E131" i="109"/>
  <c r="C129" i="109"/>
  <c r="B124" i="109"/>
  <c r="B123" i="109" s="1"/>
  <c r="B122" i="109" s="1"/>
  <c r="B121" i="109" s="1"/>
  <c r="B120" i="109" s="1"/>
  <c r="B119" i="109" s="1"/>
  <c r="B118" i="109" s="1"/>
  <c r="B117" i="109" s="1"/>
  <c r="B116" i="109"/>
  <c r="B115" i="109" s="1"/>
  <c r="B114" i="109" s="1"/>
  <c r="B113" i="109" s="1"/>
  <c r="C114" i="109"/>
  <c r="B110" i="109"/>
  <c r="B106" i="109"/>
  <c r="B105" i="109" s="1"/>
  <c r="B104" i="109" s="1"/>
  <c r="B103" i="109" s="1"/>
  <c r="B102" i="109" s="1"/>
  <c r="B101" i="109"/>
  <c r="B100" i="109" s="1"/>
  <c r="B99" i="109" s="1"/>
  <c r="B98" i="109" s="1"/>
  <c r="B97" i="109" s="1"/>
  <c r="B96" i="109" s="1"/>
  <c r="B95" i="109" s="1"/>
  <c r="C97" i="109"/>
  <c r="C98" i="109" s="1"/>
  <c r="C99" i="109" s="1"/>
  <c r="C100" i="109" s="1"/>
  <c r="C101" i="109" s="1"/>
  <c r="C102" i="109" s="1"/>
  <c r="C103" i="109" s="1"/>
  <c r="C104" i="109" s="1"/>
  <c r="C105" i="109" s="1"/>
  <c r="C106" i="109" s="1"/>
  <c r="C96" i="109"/>
  <c r="B92" i="109"/>
  <c r="B88" i="109"/>
  <c r="B87" i="109"/>
  <c r="B86" i="109" s="1"/>
  <c r="B85" i="109" s="1"/>
  <c r="B84" i="109" s="1"/>
  <c r="B83" i="109" s="1"/>
  <c r="B82" i="109" s="1"/>
  <c r="B81" i="109" s="1"/>
  <c r="B80" i="109" s="1"/>
  <c r="B79" i="109" s="1"/>
  <c r="B78" i="109" s="1"/>
  <c r="B77" i="109" s="1"/>
  <c r="C78" i="109"/>
  <c r="C79" i="109" s="1"/>
  <c r="C80" i="109" s="1"/>
  <c r="C81" i="109" s="1"/>
  <c r="C82" i="109" s="1"/>
  <c r="C83" i="109" s="1"/>
  <c r="C84" i="109" s="1"/>
  <c r="C85" i="109" s="1"/>
  <c r="C86" i="109" s="1"/>
  <c r="C87" i="109" s="1"/>
  <c r="C88" i="109" s="1"/>
  <c r="B74" i="109"/>
  <c r="B70" i="109"/>
  <c r="B69" i="109" s="1"/>
  <c r="C60" i="109"/>
  <c r="E58" i="109"/>
  <c r="B56" i="109"/>
  <c r="B52" i="109"/>
  <c r="B51" i="109"/>
  <c r="C41" i="109"/>
  <c r="C40" i="109"/>
  <c r="B36" i="109"/>
  <c r="B35" i="109"/>
  <c r="B31" i="109"/>
  <c r="B30" i="109"/>
  <c r="C26" i="109"/>
  <c r="C27" i="109" s="1"/>
  <c r="C28" i="109" s="1"/>
  <c r="C29" i="109" s="1"/>
  <c r="C30" i="109" s="1"/>
  <c r="C31" i="109" s="1"/>
  <c r="C20" i="109"/>
  <c r="C21" i="109" s="1"/>
  <c r="C22" i="109" s="1"/>
  <c r="C23" i="109" s="1"/>
  <c r="C24" i="109" s="1"/>
  <c r="C25" i="109" s="1"/>
  <c r="C19" i="109"/>
  <c r="B16" i="109"/>
  <c r="B15" i="109"/>
  <c r="B4" i="109"/>
  <c r="B3" i="109"/>
  <c r="C186" i="108"/>
  <c r="C187" i="108" s="1"/>
  <c r="C188" i="108" s="1"/>
  <c r="C189" i="108" s="1"/>
  <c r="C190" i="108" s="1"/>
  <c r="C191" i="108" s="1"/>
  <c r="C192" i="108" s="1"/>
  <c r="C193" i="108" s="1"/>
  <c r="C194" i="108" s="1"/>
  <c r="C195" i="108" s="1"/>
  <c r="C184" i="108"/>
  <c r="C185" i="108" s="1"/>
  <c r="E182" i="108"/>
  <c r="F182" i="108" s="1"/>
  <c r="G182" i="108" s="1"/>
  <c r="H182" i="108" s="1"/>
  <c r="I182" i="108" s="1"/>
  <c r="J182" i="108" s="1"/>
  <c r="C180" i="108"/>
  <c r="C168" i="108"/>
  <c r="C167" i="108"/>
  <c r="E165" i="108"/>
  <c r="C163" i="108"/>
  <c r="C151" i="108"/>
  <c r="C150" i="108"/>
  <c r="G148" i="108"/>
  <c r="F148" i="108"/>
  <c r="E148" i="108"/>
  <c r="C146" i="108"/>
  <c r="C134" i="108"/>
  <c r="C133" i="108"/>
  <c r="E131" i="108"/>
  <c r="F131" i="108" s="1"/>
  <c r="G131" i="108" s="1"/>
  <c r="H131" i="108" s="1"/>
  <c r="I131" i="108" s="1"/>
  <c r="J131" i="108" s="1"/>
  <c r="K131" i="108" s="1"/>
  <c r="L131" i="108" s="1"/>
  <c r="M131" i="108" s="1"/>
  <c r="N131" i="108" s="1"/>
  <c r="O131" i="108" s="1"/>
  <c r="P131" i="108" s="1"/>
  <c r="C129" i="108"/>
  <c r="B124" i="108"/>
  <c r="B123" i="108" s="1"/>
  <c r="B122" i="108" s="1"/>
  <c r="B121" i="108" s="1"/>
  <c r="B120" i="108" s="1"/>
  <c r="B119" i="108" s="1"/>
  <c r="B118" i="108" s="1"/>
  <c r="B117" i="108" s="1"/>
  <c r="B116" i="108" s="1"/>
  <c r="B115" i="108" s="1"/>
  <c r="B114" i="108" s="1"/>
  <c r="B113" i="108" s="1"/>
  <c r="C115" i="108"/>
  <c r="C114" i="108"/>
  <c r="B110" i="108"/>
  <c r="B106" i="108"/>
  <c r="B105" i="108"/>
  <c r="B104" i="108"/>
  <c r="B103" i="108" s="1"/>
  <c r="B102" i="108" s="1"/>
  <c r="B101" i="108" s="1"/>
  <c r="B100" i="108" s="1"/>
  <c r="B99" i="108" s="1"/>
  <c r="B98" i="108" s="1"/>
  <c r="B97" i="108" s="1"/>
  <c r="C97" i="108"/>
  <c r="C98" i="108" s="1"/>
  <c r="C99" i="108" s="1"/>
  <c r="C100" i="108" s="1"/>
  <c r="C101" i="108" s="1"/>
  <c r="C102" i="108" s="1"/>
  <c r="C103" i="108" s="1"/>
  <c r="C104" i="108" s="1"/>
  <c r="C105" i="108" s="1"/>
  <c r="C106" i="108" s="1"/>
  <c r="C96" i="108"/>
  <c r="B96" i="108"/>
  <c r="B95" i="108" s="1"/>
  <c r="B92" i="108"/>
  <c r="B88" i="108"/>
  <c r="B87" i="108"/>
  <c r="B86" i="108" s="1"/>
  <c r="B85" i="108" s="1"/>
  <c r="B84" i="108" s="1"/>
  <c r="B83" i="108" s="1"/>
  <c r="B82" i="108" s="1"/>
  <c r="B81" i="108" s="1"/>
  <c r="B80" i="108" s="1"/>
  <c r="B79" i="108" s="1"/>
  <c r="B78" i="108" s="1"/>
  <c r="B77" i="108" s="1"/>
  <c r="C78" i="108"/>
  <c r="C79" i="108" s="1"/>
  <c r="C80" i="108" s="1"/>
  <c r="C81" i="108" s="1"/>
  <c r="C82" i="108" s="1"/>
  <c r="C83" i="108" s="1"/>
  <c r="C84" i="108" s="1"/>
  <c r="C85" i="108" s="1"/>
  <c r="C86" i="108" s="1"/>
  <c r="C87" i="108" s="1"/>
  <c r="C88" i="108" s="1"/>
  <c r="B74" i="108"/>
  <c r="B70" i="108"/>
  <c r="B69" i="108"/>
  <c r="B68" i="108" s="1"/>
  <c r="C62" i="108"/>
  <c r="C43" i="108" s="1"/>
  <c r="C61" i="108"/>
  <c r="C42" i="108" s="1"/>
  <c r="C60" i="108"/>
  <c r="E58" i="108"/>
  <c r="B56" i="108"/>
  <c r="B52" i="108"/>
  <c r="B51" i="108"/>
  <c r="B30" i="108" s="1"/>
  <c r="B50" i="108"/>
  <c r="B29" i="108" s="1"/>
  <c r="C41" i="108"/>
  <c r="F40" i="108" a="1"/>
  <c r="C40" i="108"/>
  <c r="B36" i="108"/>
  <c r="B35" i="108"/>
  <c r="B31" i="108"/>
  <c r="C20" i="108"/>
  <c r="C21" i="108" s="1"/>
  <c r="C22" i="108" s="1"/>
  <c r="C23" i="108" s="1"/>
  <c r="C24" i="108" s="1"/>
  <c r="C25" i="108" s="1"/>
  <c r="C26" i="108" s="1"/>
  <c r="C27" i="108" s="1"/>
  <c r="C28" i="108" s="1"/>
  <c r="C29" i="108" s="1"/>
  <c r="C30" i="108" s="1"/>
  <c r="C31" i="108" s="1"/>
  <c r="C19" i="108"/>
  <c r="B16" i="108"/>
  <c r="B15" i="108"/>
  <c r="B4" i="108"/>
  <c r="B3" i="108"/>
  <c r="C184" i="107"/>
  <c r="C185" i="107" s="1"/>
  <c r="C186" i="107" s="1"/>
  <c r="C187" i="107" s="1"/>
  <c r="C188" i="107" s="1"/>
  <c r="C189" i="107" s="1"/>
  <c r="C190" i="107" s="1"/>
  <c r="C191" i="107" s="1"/>
  <c r="C192" i="107" s="1"/>
  <c r="C193" i="107" s="1"/>
  <c r="C194" i="107" s="1"/>
  <c r="C195" i="107" s="1"/>
  <c r="E182" i="107"/>
  <c r="F182" i="107" s="1"/>
  <c r="G182" i="107" s="1"/>
  <c r="H182" i="107" s="1"/>
  <c r="I182" i="107" s="1"/>
  <c r="J182" i="107" s="1"/>
  <c r="K182" i="107" s="1"/>
  <c r="L182" i="107" s="1"/>
  <c r="M182" i="107" s="1"/>
  <c r="N182" i="107" s="1"/>
  <c r="O182" i="107" s="1"/>
  <c r="P182" i="107" s="1"/>
  <c r="C180" i="107"/>
  <c r="C168" i="107"/>
  <c r="C167" i="107"/>
  <c r="E165" i="107"/>
  <c r="C163" i="107"/>
  <c r="C151" i="107"/>
  <c r="C152" i="107" s="1"/>
  <c r="C150" i="107"/>
  <c r="E148" i="107"/>
  <c r="C146" i="107"/>
  <c r="C133" i="107"/>
  <c r="P131" i="107"/>
  <c r="H131" i="107"/>
  <c r="I131" i="107" s="1"/>
  <c r="J131" i="107" s="1"/>
  <c r="K131" i="107" s="1"/>
  <c r="L131" i="107" s="1"/>
  <c r="M131" i="107" s="1"/>
  <c r="N131" i="107" s="1"/>
  <c r="O131" i="107" s="1"/>
  <c r="G131" i="107"/>
  <c r="F131" i="107"/>
  <c r="E131" i="107"/>
  <c r="C129" i="107"/>
  <c r="B124" i="107"/>
  <c r="B123" i="107"/>
  <c r="B122" i="107"/>
  <c r="B121" i="107" s="1"/>
  <c r="B120" i="107" s="1"/>
  <c r="B119" i="107" s="1"/>
  <c r="B118" i="107" s="1"/>
  <c r="B117" i="107" s="1"/>
  <c r="B116" i="107" s="1"/>
  <c r="B115" i="107" s="1"/>
  <c r="C115" i="107"/>
  <c r="C114" i="107"/>
  <c r="B114" i="107"/>
  <c r="B113" i="107" s="1"/>
  <c r="B110" i="107"/>
  <c r="B106" i="107"/>
  <c r="B105" i="107" s="1"/>
  <c r="B104" i="107" s="1"/>
  <c r="B103" i="107" s="1"/>
  <c r="B102" i="107" s="1"/>
  <c r="B101" i="107" s="1"/>
  <c r="B100" i="107" s="1"/>
  <c r="B99" i="107" s="1"/>
  <c r="B98" i="107" s="1"/>
  <c r="B97" i="107" s="1"/>
  <c r="B96" i="107" s="1"/>
  <c r="B95" i="107" s="1"/>
  <c r="C102" i="107"/>
  <c r="C103" i="107" s="1"/>
  <c r="C104" i="107" s="1"/>
  <c r="C105" i="107" s="1"/>
  <c r="C106" i="107" s="1"/>
  <c r="C96" i="107"/>
  <c r="C97" i="107" s="1"/>
  <c r="C98" i="107" s="1"/>
  <c r="C99" i="107" s="1"/>
  <c r="C100" i="107" s="1"/>
  <c r="C101" i="107" s="1"/>
  <c r="B92" i="107"/>
  <c r="B88" i="107"/>
  <c r="B87" i="107" s="1"/>
  <c r="B86" i="107" s="1"/>
  <c r="B85" i="107" s="1"/>
  <c r="C85" i="107"/>
  <c r="C86" i="107" s="1"/>
  <c r="C87" i="107" s="1"/>
  <c r="C88" i="107" s="1"/>
  <c r="B84" i="107"/>
  <c r="B83" i="107" s="1"/>
  <c r="B82" i="107" s="1"/>
  <c r="B81" i="107" s="1"/>
  <c r="B80" i="107" s="1"/>
  <c r="B79" i="107" s="1"/>
  <c r="B78" i="107" s="1"/>
  <c r="B77" i="107" s="1"/>
  <c r="C78" i="107"/>
  <c r="C79" i="107" s="1"/>
  <c r="C80" i="107" s="1"/>
  <c r="C81" i="107" s="1"/>
  <c r="C82" i="107" s="1"/>
  <c r="C83" i="107" s="1"/>
  <c r="C84" i="107" s="1"/>
  <c r="B74" i="107"/>
  <c r="B70" i="107"/>
  <c r="B69" i="107" s="1"/>
  <c r="B68" i="107" s="1"/>
  <c r="C60" i="107"/>
  <c r="C61" i="107" s="1"/>
  <c r="G58" i="107"/>
  <c r="F58" i="107"/>
  <c r="E58" i="107"/>
  <c r="E76" i="107" s="1"/>
  <c r="E112" i="107" s="1"/>
  <c r="B56" i="107"/>
  <c r="B52" i="107"/>
  <c r="B51" i="107"/>
  <c r="B50" i="107"/>
  <c r="C42" i="107"/>
  <c r="C41" i="107"/>
  <c r="C40" i="107"/>
  <c r="B36" i="107"/>
  <c r="B35" i="107"/>
  <c r="B31" i="107"/>
  <c r="B30" i="107"/>
  <c r="B29" i="107"/>
  <c r="C19" i="107"/>
  <c r="C20" i="107" s="1"/>
  <c r="C21" i="107" s="1"/>
  <c r="C22" i="107" s="1"/>
  <c r="C23" i="107" s="1"/>
  <c r="C24" i="107" s="1"/>
  <c r="C25" i="107" s="1"/>
  <c r="C26" i="107" s="1"/>
  <c r="C27" i="107" s="1"/>
  <c r="C28" i="107" s="1"/>
  <c r="C29" i="107" s="1"/>
  <c r="C30" i="107" s="1"/>
  <c r="C31" i="107" s="1"/>
  <c r="B16" i="107"/>
  <c r="B15" i="107"/>
  <c r="B4" i="107"/>
  <c r="B3" i="107"/>
  <c r="C184" i="106"/>
  <c r="C185" i="106" s="1"/>
  <c r="C186" i="106" s="1"/>
  <c r="C187" i="106" s="1"/>
  <c r="C188" i="106" s="1"/>
  <c r="C189" i="106" s="1"/>
  <c r="C190" i="106" s="1"/>
  <c r="C191" i="106" s="1"/>
  <c r="C192" i="106" s="1"/>
  <c r="C193" i="106" s="1"/>
  <c r="C194" i="106" s="1"/>
  <c r="C195" i="106" s="1"/>
  <c r="F182" i="106"/>
  <c r="G182" i="106" s="1"/>
  <c r="E182" i="106"/>
  <c r="C180" i="106"/>
  <c r="C168" i="106"/>
  <c r="C167" i="106"/>
  <c r="E165" i="106"/>
  <c r="C163" i="106"/>
  <c r="C150" i="106"/>
  <c r="F148" i="106"/>
  <c r="G148" i="106" s="1"/>
  <c r="E148" i="106"/>
  <c r="C146" i="106"/>
  <c r="C133" i="106"/>
  <c r="F131" i="106"/>
  <c r="G131" i="106" s="1"/>
  <c r="H131" i="106" s="1"/>
  <c r="I131" i="106" s="1"/>
  <c r="J131" i="106" s="1"/>
  <c r="K131" i="106" s="1"/>
  <c r="L131" i="106" s="1"/>
  <c r="M131" i="106" s="1"/>
  <c r="N131" i="106" s="1"/>
  <c r="O131" i="106" s="1"/>
  <c r="P131" i="106" s="1"/>
  <c r="E131" i="106"/>
  <c r="C129" i="106"/>
  <c r="B124" i="106"/>
  <c r="B123" i="106" s="1"/>
  <c r="B122" i="106"/>
  <c r="B121" i="106" s="1"/>
  <c r="B120" i="106" s="1"/>
  <c r="B119" i="106" s="1"/>
  <c r="B118" i="106" s="1"/>
  <c r="B117" i="106" s="1"/>
  <c r="B116" i="106" s="1"/>
  <c r="B115" i="106" s="1"/>
  <c r="B114" i="106" s="1"/>
  <c r="B113" i="106" s="1"/>
  <c r="C114" i="106"/>
  <c r="B110" i="106"/>
  <c r="B106" i="106"/>
  <c r="B105" i="106" s="1"/>
  <c r="B104" i="106"/>
  <c r="B103" i="106" s="1"/>
  <c r="B102" i="106" s="1"/>
  <c r="B101" i="106" s="1"/>
  <c r="B100" i="106"/>
  <c r="B99" i="106" s="1"/>
  <c r="B98" i="106" s="1"/>
  <c r="B97" i="106" s="1"/>
  <c r="B96" i="106" s="1"/>
  <c r="B95" i="106" s="1"/>
  <c r="C97" i="106"/>
  <c r="C98" i="106" s="1"/>
  <c r="C99" i="106" s="1"/>
  <c r="C100" i="106" s="1"/>
  <c r="C101" i="106" s="1"/>
  <c r="C102" i="106" s="1"/>
  <c r="C103" i="106" s="1"/>
  <c r="C104" i="106" s="1"/>
  <c r="C105" i="106" s="1"/>
  <c r="C106" i="106" s="1"/>
  <c r="C96" i="106"/>
  <c r="B92" i="106"/>
  <c r="B88" i="106"/>
  <c r="B87" i="106"/>
  <c r="B86" i="106"/>
  <c r="B85" i="106" s="1"/>
  <c r="B84" i="106"/>
  <c r="B83" i="106" s="1"/>
  <c r="B82" i="106"/>
  <c r="B81" i="106" s="1"/>
  <c r="B80" i="106" s="1"/>
  <c r="B79" i="106" s="1"/>
  <c r="B78" i="106" s="1"/>
  <c r="B77" i="106" s="1"/>
  <c r="C79" i="106"/>
  <c r="C80" i="106" s="1"/>
  <c r="C81" i="106" s="1"/>
  <c r="C82" i="106" s="1"/>
  <c r="C83" i="106" s="1"/>
  <c r="C84" i="106" s="1"/>
  <c r="C85" i="106" s="1"/>
  <c r="C86" i="106" s="1"/>
  <c r="C87" i="106" s="1"/>
  <c r="C88" i="106" s="1"/>
  <c r="C78" i="106"/>
  <c r="B74" i="106"/>
  <c r="B70" i="106"/>
  <c r="B69" i="106"/>
  <c r="B68" i="106"/>
  <c r="B67" i="106"/>
  <c r="B66" i="106" s="1"/>
  <c r="B65" i="106" s="1"/>
  <c r="C60" i="106"/>
  <c r="E58" i="106"/>
  <c r="D76" i="106" s="1"/>
  <c r="B56" i="106"/>
  <c r="B52" i="106"/>
  <c r="B31" i="106" s="1"/>
  <c r="B51" i="106"/>
  <c r="B50" i="106"/>
  <c r="B29" i="106" s="1"/>
  <c r="B49" i="106"/>
  <c r="B48" i="106"/>
  <c r="F40" i="106" a="1"/>
  <c r="C40" i="106"/>
  <c r="B36" i="106"/>
  <c r="B35" i="106"/>
  <c r="B30" i="106"/>
  <c r="B28" i="106"/>
  <c r="B27" i="106"/>
  <c r="B16" i="106"/>
  <c r="B15" i="106"/>
  <c r="B4" i="106"/>
  <c r="B3" i="106"/>
  <c r="F40" i="105" a="1"/>
  <c r="F42" i="105" s="1"/>
  <c r="F40" i="105"/>
  <c r="F41" i="105"/>
  <c r="F43" i="105"/>
  <c r="F45" i="105"/>
  <c r="F46" i="105"/>
  <c r="F47" i="105"/>
  <c r="F48" i="105"/>
  <c r="F49" i="105"/>
  <c r="F51" i="105"/>
  <c r="C184" i="105"/>
  <c r="C185" i="105" s="1"/>
  <c r="C186" i="105" s="1"/>
  <c r="C187" i="105" s="1"/>
  <c r="C188" i="105" s="1"/>
  <c r="C189" i="105" s="1"/>
  <c r="C190" i="105" s="1"/>
  <c r="C191" i="105" s="1"/>
  <c r="C192" i="105" s="1"/>
  <c r="C193" i="105" s="1"/>
  <c r="C194" i="105" s="1"/>
  <c r="C195" i="105" s="1"/>
  <c r="E182" i="105"/>
  <c r="F182" i="105" s="1"/>
  <c r="G182" i="105" s="1"/>
  <c r="C180" i="105"/>
  <c r="C169" i="105"/>
  <c r="C168" i="105"/>
  <c r="C167" i="105"/>
  <c r="E165" i="105"/>
  <c r="C163" i="105"/>
  <c r="C150" i="105"/>
  <c r="G148" i="105"/>
  <c r="E148" i="105"/>
  <c r="F148" i="105" s="1"/>
  <c r="C146" i="105"/>
  <c r="C133" i="105"/>
  <c r="E131" i="105"/>
  <c r="F131" i="105" s="1"/>
  <c r="G131" i="105" s="1"/>
  <c r="H131" i="105" s="1"/>
  <c r="I131" i="105" s="1"/>
  <c r="J131" i="105" s="1"/>
  <c r="K131" i="105" s="1"/>
  <c r="L131" i="105" s="1"/>
  <c r="M131" i="105" s="1"/>
  <c r="N131" i="105" s="1"/>
  <c r="O131" i="105" s="1"/>
  <c r="P131" i="105" s="1"/>
  <c r="C129" i="105"/>
  <c r="B124" i="105"/>
  <c r="B123" i="105" s="1"/>
  <c r="B122" i="105" s="1"/>
  <c r="B121" i="105"/>
  <c r="B120" i="105"/>
  <c r="B119" i="105" s="1"/>
  <c r="B118" i="105" s="1"/>
  <c r="B117" i="105" s="1"/>
  <c r="B116" i="105" s="1"/>
  <c r="B115" i="105" s="1"/>
  <c r="B114" i="105" s="1"/>
  <c r="B113" i="105" s="1"/>
  <c r="C114" i="105"/>
  <c r="B110" i="105"/>
  <c r="B106" i="105"/>
  <c r="B105" i="105" s="1"/>
  <c r="B104" i="105" s="1"/>
  <c r="B103" i="105" s="1"/>
  <c r="B102" i="105" s="1"/>
  <c r="B101" i="105" s="1"/>
  <c r="B100" i="105" s="1"/>
  <c r="B99" i="105" s="1"/>
  <c r="B98" i="105"/>
  <c r="B97" i="105" s="1"/>
  <c r="B96" i="105" s="1"/>
  <c r="B95" i="105" s="1"/>
  <c r="C96" i="105"/>
  <c r="C97" i="105" s="1"/>
  <c r="C98" i="105" s="1"/>
  <c r="C99" i="105" s="1"/>
  <c r="C100" i="105" s="1"/>
  <c r="C101" i="105" s="1"/>
  <c r="C102" i="105" s="1"/>
  <c r="C103" i="105" s="1"/>
  <c r="C104" i="105" s="1"/>
  <c r="C105" i="105" s="1"/>
  <c r="C106" i="105" s="1"/>
  <c r="B92" i="105"/>
  <c r="B88" i="105"/>
  <c r="B87" i="105" s="1"/>
  <c r="B86" i="105" s="1"/>
  <c r="B85" i="105" s="1"/>
  <c r="B84" i="105" s="1"/>
  <c r="B83" i="105" s="1"/>
  <c r="B82" i="105" s="1"/>
  <c r="B81" i="105" s="1"/>
  <c r="B80" i="105" s="1"/>
  <c r="B79" i="105" s="1"/>
  <c r="B78" i="105" s="1"/>
  <c r="B77" i="105" s="1"/>
  <c r="C78" i="105"/>
  <c r="C79" i="105" s="1"/>
  <c r="C80" i="105" s="1"/>
  <c r="C81" i="105" s="1"/>
  <c r="C82" i="105" s="1"/>
  <c r="C83" i="105" s="1"/>
  <c r="C84" i="105" s="1"/>
  <c r="C85" i="105" s="1"/>
  <c r="C86" i="105" s="1"/>
  <c r="C87" i="105" s="1"/>
  <c r="C88" i="105" s="1"/>
  <c r="B74" i="105"/>
  <c r="B70" i="105"/>
  <c r="B51" i="105" s="1"/>
  <c r="C60" i="105"/>
  <c r="E58" i="105"/>
  <c r="D76" i="105" s="1"/>
  <c r="B56" i="105"/>
  <c r="B52" i="105"/>
  <c r="C41" i="105"/>
  <c r="C40" i="105"/>
  <c r="B36" i="105"/>
  <c r="B35" i="105"/>
  <c r="B31" i="105"/>
  <c r="B30" i="105"/>
  <c r="B16" i="105"/>
  <c r="B15" i="105"/>
  <c r="B4" i="105"/>
  <c r="B3" i="105"/>
  <c r="B16" i="92"/>
  <c r="B4" i="92"/>
  <c r="B3" i="92"/>
  <c r="B15" i="92"/>
  <c r="B36" i="92"/>
  <c r="N62" i="110" l="1"/>
  <c r="M67" i="110"/>
  <c r="I63" i="110"/>
  <c r="H68" i="110"/>
  <c r="E59" i="110"/>
  <c r="D64" i="110"/>
  <c r="P68" i="110"/>
  <c r="M59" i="110"/>
  <c r="L64" i="110"/>
  <c r="K69" i="110"/>
  <c r="H60" i="110"/>
  <c r="G65" i="110"/>
  <c r="F70" i="110"/>
  <c r="P60" i="110"/>
  <c r="O65" i="110"/>
  <c r="N70" i="110"/>
  <c r="K61" i="110"/>
  <c r="J66" i="110"/>
  <c r="I71" i="110"/>
  <c r="F62" i="110"/>
  <c r="E67" i="110"/>
  <c r="C152" i="111"/>
  <c r="F94" i="111"/>
  <c r="F112" i="111"/>
  <c r="G19" i="111"/>
  <c r="E94" i="111"/>
  <c r="E112" i="111"/>
  <c r="G165" i="111"/>
  <c r="F168" i="111" a="1"/>
  <c r="F168" i="111" s="1"/>
  <c r="C118" i="111"/>
  <c r="H148" i="111"/>
  <c r="J135" i="111"/>
  <c r="I135" i="111"/>
  <c r="P135" i="111"/>
  <c r="H135" i="111"/>
  <c r="O135" i="111"/>
  <c r="G135" i="111"/>
  <c r="N135" i="111"/>
  <c r="F135" i="111"/>
  <c r="C136" i="111"/>
  <c r="M135" i="111"/>
  <c r="E135" i="111"/>
  <c r="K135" i="111"/>
  <c r="D135" i="111"/>
  <c r="L135" i="111"/>
  <c r="F53" i="111"/>
  <c r="E20" i="111"/>
  <c r="G20" i="111" s="1"/>
  <c r="E41" i="111"/>
  <c r="C62" i="111"/>
  <c r="C42" i="111"/>
  <c r="Q61" i="111"/>
  <c r="B66" i="111"/>
  <c r="B48" i="111"/>
  <c r="B27" i="111" s="1"/>
  <c r="C170" i="111"/>
  <c r="H58" i="111"/>
  <c r="F59" i="110"/>
  <c r="N59" i="110"/>
  <c r="I60" i="110"/>
  <c r="D61" i="110"/>
  <c r="L61" i="110"/>
  <c r="G62" i="110"/>
  <c r="O62" i="110"/>
  <c r="J63" i="110"/>
  <c r="E64" i="110"/>
  <c r="M64" i="110"/>
  <c r="H65" i="110"/>
  <c r="P65" i="110"/>
  <c r="K66" i="110"/>
  <c r="F67" i="110"/>
  <c r="N67" i="110"/>
  <c r="I68" i="110"/>
  <c r="D69" i="110"/>
  <c r="L69" i="110"/>
  <c r="G70" i="110"/>
  <c r="O70" i="110"/>
  <c r="J71" i="110"/>
  <c r="G59" i="110"/>
  <c r="O59" i="110"/>
  <c r="J60" i="110"/>
  <c r="E61" i="110"/>
  <c r="M61" i="110"/>
  <c r="H62" i="110"/>
  <c r="P62" i="110"/>
  <c r="K63" i="110"/>
  <c r="F64" i="110"/>
  <c r="N64" i="110"/>
  <c r="I65" i="110"/>
  <c r="D66" i="110"/>
  <c r="L66" i="110"/>
  <c r="G67" i="110"/>
  <c r="O67" i="110"/>
  <c r="J68" i="110"/>
  <c r="E69" i="110"/>
  <c r="M69" i="110"/>
  <c r="H70" i="110"/>
  <c r="P70" i="110"/>
  <c r="K71" i="110"/>
  <c r="H59" i="110"/>
  <c r="P59" i="110"/>
  <c r="K60" i="110"/>
  <c r="F61" i="110"/>
  <c r="N61" i="110"/>
  <c r="I62" i="110"/>
  <c r="D63" i="110"/>
  <c r="L63" i="110"/>
  <c r="G64" i="110"/>
  <c r="O64" i="110"/>
  <c r="J65" i="110"/>
  <c r="E66" i="110"/>
  <c r="M66" i="110"/>
  <c r="H67" i="110"/>
  <c r="P67" i="110"/>
  <c r="K68" i="110"/>
  <c r="F69" i="110"/>
  <c r="N69" i="110"/>
  <c r="I70" i="110"/>
  <c r="D71" i="110"/>
  <c r="L71" i="110"/>
  <c r="I59" i="110"/>
  <c r="D60" i="110"/>
  <c r="L60" i="110"/>
  <c r="G61" i="110"/>
  <c r="O61" i="110"/>
  <c r="J62" i="110"/>
  <c r="E63" i="110"/>
  <c r="M63" i="110"/>
  <c r="H64" i="110"/>
  <c r="P64" i="110"/>
  <c r="K65" i="110"/>
  <c r="F66" i="110"/>
  <c r="N66" i="110"/>
  <c r="I67" i="110"/>
  <c r="D68" i="110"/>
  <c r="L68" i="110"/>
  <c r="G69" i="110"/>
  <c r="O69" i="110"/>
  <c r="J70" i="110"/>
  <c r="E71" i="110"/>
  <c r="M71" i="110"/>
  <c r="J59" i="110"/>
  <c r="E60" i="110"/>
  <c r="M60" i="110"/>
  <c r="H61" i="110"/>
  <c r="P61" i="110"/>
  <c r="K62" i="110"/>
  <c r="F63" i="110"/>
  <c r="N63" i="110"/>
  <c r="I64" i="110"/>
  <c r="D65" i="110"/>
  <c r="L65" i="110"/>
  <c r="G66" i="110"/>
  <c r="O66" i="110"/>
  <c r="J67" i="110"/>
  <c r="E68" i="110"/>
  <c r="M68" i="110"/>
  <c r="H69" i="110"/>
  <c r="P69" i="110"/>
  <c r="K70" i="110"/>
  <c r="F71" i="110"/>
  <c r="N71" i="110"/>
  <c r="K59" i="110"/>
  <c r="F60" i="110"/>
  <c r="N60" i="110"/>
  <c r="I61" i="110"/>
  <c r="D62" i="110"/>
  <c r="L62" i="110"/>
  <c r="G63" i="110"/>
  <c r="O63" i="110"/>
  <c r="J64" i="110"/>
  <c r="E65" i="110"/>
  <c r="M65" i="110"/>
  <c r="H66" i="110"/>
  <c r="P66" i="110"/>
  <c r="K67" i="110"/>
  <c r="F68" i="110"/>
  <c r="N68" i="110"/>
  <c r="I69" i="110"/>
  <c r="D70" i="110"/>
  <c r="L70" i="110"/>
  <c r="G71" i="110"/>
  <c r="O71" i="110"/>
  <c r="D59" i="110"/>
  <c r="L59" i="110"/>
  <c r="G60" i="110"/>
  <c r="O60" i="110"/>
  <c r="J61" i="110"/>
  <c r="E62" i="110"/>
  <c r="M62" i="110"/>
  <c r="H63" i="110"/>
  <c r="P63" i="110"/>
  <c r="K64" i="110"/>
  <c r="F65" i="110"/>
  <c r="N65" i="110"/>
  <c r="I66" i="110"/>
  <c r="D67" i="110"/>
  <c r="L67" i="110"/>
  <c r="G68" i="110"/>
  <c r="O68" i="110"/>
  <c r="J69" i="110"/>
  <c r="E70" i="110"/>
  <c r="M70" i="110"/>
  <c r="H71" i="110"/>
  <c r="B46" i="110"/>
  <c r="B25" i="110" s="1"/>
  <c r="B64" i="110"/>
  <c r="C117" i="110"/>
  <c r="D112" i="110"/>
  <c r="D94" i="110"/>
  <c r="C61" i="110"/>
  <c r="C41" i="110"/>
  <c r="F58" i="110"/>
  <c r="C172" i="110"/>
  <c r="C153" i="110"/>
  <c r="G182" i="110"/>
  <c r="F148" i="110"/>
  <c r="C134" i="110"/>
  <c r="F165" i="110"/>
  <c r="B68" i="109"/>
  <c r="B50" i="109"/>
  <c r="B29" i="109" s="1"/>
  <c r="C61" i="109"/>
  <c r="D76" i="109"/>
  <c r="F58" i="109"/>
  <c r="C136" i="109"/>
  <c r="O182" i="109"/>
  <c r="C115" i="109"/>
  <c r="C169" i="109"/>
  <c r="C151" i="109"/>
  <c r="G148" i="109"/>
  <c r="F165" i="109"/>
  <c r="B67" i="108"/>
  <c r="B49" i="108"/>
  <c r="B28" i="108" s="1"/>
  <c r="E76" i="108"/>
  <c r="H148" i="108"/>
  <c r="C63" i="108"/>
  <c r="F58" i="108"/>
  <c r="K182" i="108"/>
  <c r="D76" i="108"/>
  <c r="C116" i="108"/>
  <c r="C135" i="108"/>
  <c r="C152" i="108"/>
  <c r="F165" i="108"/>
  <c r="C169" i="108"/>
  <c r="B49" i="107"/>
  <c r="B28" i="107" s="1"/>
  <c r="B67" i="107"/>
  <c r="F76" i="107"/>
  <c r="E94" i="107"/>
  <c r="H58" i="107"/>
  <c r="C62" i="107"/>
  <c r="C116" i="107"/>
  <c r="D76" i="107"/>
  <c r="F148" i="107"/>
  <c r="C169" i="107"/>
  <c r="C134" i="107"/>
  <c r="C153" i="107"/>
  <c r="F165" i="107"/>
  <c r="B64" i="106"/>
  <c r="B46" i="106"/>
  <c r="B25" i="106" s="1"/>
  <c r="C19" i="106"/>
  <c r="C20" i="106" s="1"/>
  <c r="C21" i="106" s="1"/>
  <c r="C22" i="106" s="1"/>
  <c r="C23" i="106" s="1"/>
  <c r="C24" i="106" s="1"/>
  <c r="C25" i="106" s="1"/>
  <c r="C26" i="106" s="1"/>
  <c r="C27" i="106" s="1"/>
  <c r="C28" i="106" s="1"/>
  <c r="C29" i="106" s="1"/>
  <c r="C30" i="106" s="1"/>
  <c r="C31" i="106" s="1"/>
  <c r="D94" i="106"/>
  <c r="D112" i="106"/>
  <c r="B47" i="106"/>
  <c r="B26" i="106" s="1"/>
  <c r="C41" i="106"/>
  <c r="C61" i="106"/>
  <c r="F58" i="106"/>
  <c r="C115" i="106"/>
  <c r="H148" i="106"/>
  <c r="C151" i="106"/>
  <c r="C134" i="106"/>
  <c r="H182" i="106"/>
  <c r="C169" i="106"/>
  <c r="F165" i="106"/>
  <c r="F52" i="105"/>
  <c r="F44" i="105"/>
  <c r="F50" i="105"/>
  <c r="F58" i="105"/>
  <c r="B69" i="105"/>
  <c r="C61" i="105"/>
  <c r="C19" i="105"/>
  <c r="C20" i="105" s="1"/>
  <c r="C21" i="105" s="1"/>
  <c r="C22" i="105" s="1"/>
  <c r="C23" i="105" s="1"/>
  <c r="C24" i="105" s="1"/>
  <c r="C25" i="105" s="1"/>
  <c r="C26" i="105" s="1"/>
  <c r="C27" i="105" s="1"/>
  <c r="C28" i="105" s="1"/>
  <c r="C29" i="105" s="1"/>
  <c r="C30" i="105" s="1"/>
  <c r="C31" i="105" s="1"/>
  <c r="C115" i="105"/>
  <c r="E76" i="105"/>
  <c r="D112" i="105"/>
  <c r="D94" i="105"/>
  <c r="C134" i="105"/>
  <c r="C151" i="105"/>
  <c r="C170" i="105"/>
  <c r="H148" i="105"/>
  <c r="H182" i="105"/>
  <c r="F165" i="105"/>
  <c r="E22" i="66"/>
  <c r="F22" i="66" s="1"/>
  <c r="G22" i="66" s="1"/>
  <c r="H22" i="66" s="1"/>
  <c r="I22" i="66" s="1"/>
  <c r="J22" i="66" s="1"/>
  <c r="K22" i="66" s="1"/>
  <c r="L22" i="66" s="1"/>
  <c r="M22" i="66" s="1"/>
  <c r="N22" i="66" s="1"/>
  <c r="O22" i="66" s="1"/>
  <c r="P22" i="66" s="1"/>
  <c r="I58" i="111" l="1"/>
  <c r="H76" i="111"/>
  <c r="B47" i="111"/>
  <c r="B26" i="111" s="1"/>
  <c r="B65" i="111"/>
  <c r="E21" i="111"/>
  <c r="G21" i="111" s="1"/>
  <c r="E42" i="111"/>
  <c r="G76" i="111"/>
  <c r="C63" i="111"/>
  <c r="C43" i="111"/>
  <c r="Q62" i="111"/>
  <c r="G41" i="111"/>
  <c r="P136" i="111"/>
  <c r="H136" i="111"/>
  <c r="O136" i="111"/>
  <c r="G136" i="111"/>
  <c r="N136" i="111"/>
  <c r="F136" i="111"/>
  <c r="C137" i="111"/>
  <c r="M136" i="111"/>
  <c r="E136" i="111"/>
  <c r="L136" i="111"/>
  <c r="D136" i="111"/>
  <c r="K136" i="111"/>
  <c r="J136" i="111"/>
  <c r="I136" i="111"/>
  <c r="C119" i="111"/>
  <c r="G169" i="111" a="1"/>
  <c r="G169" i="111" s="1"/>
  <c r="H165" i="111"/>
  <c r="I148" i="111"/>
  <c r="C153" i="111"/>
  <c r="C171" i="111"/>
  <c r="H182" i="110"/>
  <c r="C42" i="110"/>
  <c r="C62" i="110"/>
  <c r="C154" i="110"/>
  <c r="C118" i="110"/>
  <c r="C135" i="110"/>
  <c r="C173" i="110"/>
  <c r="B63" i="110"/>
  <c r="B45" i="110"/>
  <c r="B24" i="110" s="1"/>
  <c r="G165" i="110"/>
  <c r="G148" i="110"/>
  <c r="F76" i="110"/>
  <c r="E76" i="110"/>
  <c r="G58" i="110"/>
  <c r="D112" i="109"/>
  <c r="D94" i="109"/>
  <c r="H148" i="109"/>
  <c r="C170" i="109"/>
  <c r="C62" i="109"/>
  <c r="C42" i="109"/>
  <c r="C137" i="109"/>
  <c r="G58" i="109"/>
  <c r="G165" i="109"/>
  <c r="P182" i="109"/>
  <c r="C152" i="109"/>
  <c r="C116" i="109"/>
  <c r="E76" i="109"/>
  <c r="B67" i="109"/>
  <c r="B49" i="109"/>
  <c r="B28" i="109" s="1"/>
  <c r="I148" i="108"/>
  <c r="E94" i="108"/>
  <c r="E112" i="108"/>
  <c r="C170" i="108"/>
  <c r="C153" i="108"/>
  <c r="C136" i="108"/>
  <c r="C64" i="108"/>
  <c r="C44" i="108"/>
  <c r="D94" i="108"/>
  <c r="D112" i="108"/>
  <c r="C117" i="108"/>
  <c r="G58" i="108"/>
  <c r="F76" i="108" s="1"/>
  <c r="B48" i="108"/>
  <c r="B27" i="108" s="1"/>
  <c r="B66" i="108"/>
  <c r="G165" i="108"/>
  <c r="L182" i="108"/>
  <c r="F94" i="107"/>
  <c r="F112" i="107"/>
  <c r="D112" i="107"/>
  <c r="D94" i="107"/>
  <c r="B66" i="107"/>
  <c r="B48" i="107"/>
  <c r="B27" i="107" s="1"/>
  <c r="C63" i="107"/>
  <c r="C43" i="107"/>
  <c r="G165" i="107"/>
  <c r="G148" i="107"/>
  <c r="C135" i="107"/>
  <c r="I58" i="107"/>
  <c r="H76" i="107"/>
  <c r="C154" i="107"/>
  <c r="C170" i="107"/>
  <c r="G76" i="107"/>
  <c r="C117" i="107"/>
  <c r="C152" i="106"/>
  <c r="I182" i="106"/>
  <c r="C116" i="106"/>
  <c r="G58" i="106"/>
  <c r="F76" i="106"/>
  <c r="C62" i="106"/>
  <c r="C42" i="106"/>
  <c r="C170" i="106"/>
  <c r="C135" i="106"/>
  <c r="E76" i="106"/>
  <c r="B63" i="106"/>
  <c r="B45" i="106"/>
  <c r="B24" i="106" s="1"/>
  <c r="I148" i="106"/>
  <c r="G165" i="106"/>
  <c r="C116" i="105"/>
  <c r="C135" i="105"/>
  <c r="C171" i="105"/>
  <c r="I182" i="105"/>
  <c r="C152" i="105"/>
  <c r="C62" i="105"/>
  <c r="C42" i="105"/>
  <c r="I148" i="105"/>
  <c r="E112" i="105"/>
  <c r="E94" i="105"/>
  <c r="B68" i="105"/>
  <c r="B50" i="105"/>
  <c r="B29" i="105" s="1"/>
  <c r="G165" i="105"/>
  <c r="G58" i="105"/>
  <c r="D27" i="102" a="1"/>
  <c r="P39" i="102" s="1"/>
  <c r="C186" i="103"/>
  <c r="C187" i="103" s="1"/>
  <c r="C188" i="103" s="1"/>
  <c r="C189" i="103" s="1"/>
  <c r="C190" i="103" s="1"/>
  <c r="C191" i="103" s="1"/>
  <c r="C192" i="103" s="1"/>
  <c r="C193" i="103" s="1"/>
  <c r="C194" i="103" s="1"/>
  <c r="C195" i="103" s="1"/>
  <c r="C196" i="103" s="1"/>
  <c r="C197" i="103" s="1"/>
  <c r="D184" i="103"/>
  <c r="C182" i="103"/>
  <c r="B180" i="103"/>
  <c r="B179" i="103"/>
  <c r="B178" i="103"/>
  <c r="B177" i="103"/>
  <c r="B176" i="103"/>
  <c r="B175" i="103"/>
  <c r="B174" i="103"/>
  <c r="C173" i="103"/>
  <c r="C174" i="103" s="1"/>
  <c r="C175" i="103" s="1"/>
  <c r="C176" i="103" s="1"/>
  <c r="C177" i="103" s="1"/>
  <c r="C178" i="103" s="1"/>
  <c r="C179" i="103" s="1"/>
  <c r="C180" i="103" s="1"/>
  <c r="B173" i="103"/>
  <c r="C172" i="103"/>
  <c r="B172" i="103"/>
  <c r="B171" i="103"/>
  <c r="B170" i="103"/>
  <c r="C169" i="103"/>
  <c r="C170" i="103" s="1"/>
  <c r="C171" i="103" s="1"/>
  <c r="B169" i="103"/>
  <c r="B168" i="103"/>
  <c r="D167" i="103"/>
  <c r="B165" i="103"/>
  <c r="B163" i="103"/>
  <c r="B162" i="103" s="1"/>
  <c r="B161" i="103"/>
  <c r="B160" i="103" s="1"/>
  <c r="B159" i="103"/>
  <c r="B158" i="103" s="1"/>
  <c r="B157" i="103" s="1"/>
  <c r="B156" i="103" s="1"/>
  <c r="B155" i="103" s="1"/>
  <c r="B154" i="103" s="1"/>
  <c r="B153" i="103" s="1"/>
  <c r="B152" i="103" s="1"/>
  <c r="B151" i="103" s="1"/>
  <c r="C153" i="103"/>
  <c r="C154" i="103" s="1"/>
  <c r="C155" i="103" s="1"/>
  <c r="C156" i="103" s="1"/>
  <c r="C157" i="103" s="1"/>
  <c r="C158" i="103" s="1"/>
  <c r="C159" i="103" s="1"/>
  <c r="C160" i="103" s="1"/>
  <c r="C161" i="103" s="1"/>
  <c r="C162" i="103" s="1"/>
  <c r="C163" i="103" s="1"/>
  <c r="C152" i="103"/>
  <c r="D150" i="103"/>
  <c r="B148" i="103"/>
  <c r="C135" i="103"/>
  <c r="C136" i="103" s="1"/>
  <c r="C137" i="103" s="1"/>
  <c r="C138" i="103" s="1"/>
  <c r="C139" i="103" s="1"/>
  <c r="C140" i="103" s="1"/>
  <c r="C141" i="103" s="1"/>
  <c r="C142" i="103" s="1"/>
  <c r="C143" i="103" s="1"/>
  <c r="C144" i="103" s="1"/>
  <c r="C145" i="103" s="1"/>
  <c r="C134" i="103"/>
  <c r="E132" i="103"/>
  <c r="C130" i="103"/>
  <c r="B128" i="103"/>
  <c r="B127" i="103"/>
  <c r="B126" i="103"/>
  <c r="B125" i="103"/>
  <c r="B124" i="103"/>
  <c r="B123" i="103"/>
  <c r="C122" i="103"/>
  <c r="C123" i="103" s="1"/>
  <c r="C124" i="103" s="1"/>
  <c r="C125" i="103" s="1"/>
  <c r="C126" i="103" s="1"/>
  <c r="C127" i="103" s="1"/>
  <c r="C128" i="103" s="1"/>
  <c r="B122" i="103"/>
  <c r="C121" i="103"/>
  <c r="B121" i="103"/>
  <c r="B120" i="103"/>
  <c r="B119" i="103"/>
  <c r="B118" i="103"/>
  <c r="C117" i="103"/>
  <c r="C118" i="103" s="1"/>
  <c r="C119" i="103" s="1"/>
  <c r="C120" i="103" s="1"/>
  <c r="B117" i="103"/>
  <c r="B116" i="103"/>
  <c r="E115" i="103"/>
  <c r="B113" i="103"/>
  <c r="B111" i="103"/>
  <c r="B110" i="103"/>
  <c r="B109" i="103" s="1"/>
  <c r="B108" i="103"/>
  <c r="B107" i="103" s="1"/>
  <c r="B106" i="103" s="1"/>
  <c r="B105" i="103" s="1"/>
  <c r="B104" i="103" s="1"/>
  <c r="B103" i="103" s="1"/>
  <c r="B102" i="103" s="1"/>
  <c r="B101" i="103" s="1"/>
  <c r="B100" i="103" s="1"/>
  <c r="B99" i="103" s="1"/>
  <c r="C105" i="103"/>
  <c r="C106" i="103" s="1"/>
  <c r="C107" i="103" s="1"/>
  <c r="C108" i="103" s="1"/>
  <c r="C109" i="103" s="1"/>
  <c r="C110" i="103" s="1"/>
  <c r="C111" i="103" s="1"/>
  <c r="C100" i="103"/>
  <c r="C101" i="103" s="1"/>
  <c r="C102" i="103" s="1"/>
  <c r="C103" i="103" s="1"/>
  <c r="C104" i="103" s="1"/>
  <c r="E98" i="103"/>
  <c r="E150" i="103" s="1"/>
  <c r="B96" i="103"/>
  <c r="B92" i="103"/>
  <c r="B91" i="103"/>
  <c r="B90" i="103" s="1"/>
  <c r="B89" i="103" s="1"/>
  <c r="B88" i="103" s="1"/>
  <c r="B87" i="103" s="1"/>
  <c r="B86" i="103" s="1"/>
  <c r="B85" i="103" s="1"/>
  <c r="B84" i="103"/>
  <c r="B83" i="103" s="1"/>
  <c r="B82" i="103" s="1"/>
  <c r="B81" i="103" s="1"/>
  <c r="C82" i="103"/>
  <c r="C83" i="103" s="1"/>
  <c r="C84" i="103" s="1"/>
  <c r="C85" i="103" s="1"/>
  <c r="C86" i="103" s="1"/>
  <c r="C87" i="103" s="1"/>
  <c r="C88" i="103" s="1"/>
  <c r="C89" i="103" s="1"/>
  <c r="C90" i="103" s="1"/>
  <c r="C91" i="103" s="1"/>
  <c r="C92" i="103" s="1"/>
  <c r="B78" i="103"/>
  <c r="B76" i="103"/>
  <c r="B75" i="103"/>
  <c r="B74" i="103" s="1"/>
  <c r="B73" i="103"/>
  <c r="B72" i="103" s="1"/>
  <c r="B71" i="103" s="1"/>
  <c r="B70" i="103" s="1"/>
  <c r="B69" i="103" s="1"/>
  <c r="B68" i="103" s="1"/>
  <c r="B67" i="103" s="1"/>
  <c r="B66" i="103" s="1"/>
  <c r="B65" i="103" s="1"/>
  <c r="B64" i="103" s="1"/>
  <c r="C66" i="103"/>
  <c r="C67" i="103" s="1"/>
  <c r="C68" i="103" s="1"/>
  <c r="C69" i="103" s="1"/>
  <c r="C70" i="103" s="1"/>
  <c r="C71" i="103" s="1"/>
  <c r="C72" i="103" s="1"/>
  <c r="C73" i="103" s="1"/>
  <c r="C74" i="103" s="1"/>
  <c r="C75" i="103" s="1"/>
  <c r="C76" i="103" s="1"/>
  <c r="C65" i="103"/>
  <c r="H63" i="103"/>
  <c r="G63" i="103"/>
  <c r="E63" i="103"/>
  <c r="F63" i="103" s="1"/>
  <c r="B61" i="103"/>
  <c r="B57" i="103"/>
  <c r="B56" i="103"/>
  <c r="B55" i="103"/>
  <c r="B54" i="103" s="1"/>
  <c r="B53" i="103" s="1"/>
  <c r="B52" i="103" s="1"/>
  <c r="B51" i="103" s="1"/>
  <c r="B50" i="103" s="1"/>
  <c r="B49" i="103" s="1"/>
  <c r="B48" i="103" s="1"/>
  <c r="B47" i="103" s="1"/>
  <c r="B46" i="103" s="1"/>
  <c r="C48" i="103"/>
  <c r="C49" i="103" s="1"/>
  <c r="C50" i="103" s="1"/>
  <c r="C51" i="103" s="1"/>
  <c r="C52" i="103" s="1"/>
  <c r="C53" i="103" s="1"/>
  <c r="C54" i="103" s="1"/>
  <c r="C55" i="103" s="1"/>
  <c r="C56" i="103" s="1"/>
  <c r="C57" i="103" s="1"/>
  <c r="C47" i="103"/>
  <c r="D45" i="103"/>
  <c r="D80" i="103" s="1"/>
  <c r="B43" i="103"/>
  <c r="B37" i="103"/>
  <c r="B36" i="103" s="1"/>
  <c r="B35" i="103" s="1"/>
  <c r="C28" i="103"/>
  <c r="C27" i="103"/>
  <c r="D26" i="103" a="1"/>
  <c r="H38" i="103" s="1"/>
  <c r="F25" i="103"/>
  <c r="E25" i="103"/>
  <c r="B23" i="103"/>
  <c r="B19" i="103"/>
  <c r="B18" i="103"/>
  <c r="C9" i="103"/>
  <c r="D9" i="103" s="1"/>
  <c r="C8" i="103"/>
  <c r="D8" i="103" s="1"/>
  <c r="D7" i="103"/>
  <c r="C7" i="103"/>
  <c r="B3" i="103"/>
  <c r="B93" i="102"/>
  <c r="B92" i="102"/>
  <c r="B91" i="102" s="1"/>
  <c r="B90" i="102" s="1"/>
  <c r="B89" i="102" s="1"/>
  <c r="B88" i="102" s="1"/>
  <c r="B87" i="102" s="1"/>
  <c r="B86" i="102" s="1"/>
  <c r="B85" i="102" s="1"/>
  <c r="B84" i="102" s="1"/>
  <c r="B83" i="102" s="1"/>
  <c r="B82" i="102" s="1"/>
  <c r="B81" i="102" s="1"/>
  <c r="C82" i="102"/>
  <c r="D81" i="102"/>
  <c r="E80" i="102"/>
  <c r="F80" i="102" s="1"/>
  <c r="B78" i="102"/>
  <c r="B74" i="102"/>
  <c r="B73" i="102"/>
  <c r="B72" i="102"/>
  <c r="B71" i="102" s="1"/>
  <c r="B70" i="102" s="1"/>
  <c r="B69" i="102" s="1"/>
  <c r="B68" i="102" s="1"/>
  <c r="B67" i="102" s="1"/>
  <c r="B66" i="102" s="1"/>
  <c r="B65" i="102" s="1"/>
  <c r="B64" i="102" s="1"/>
  <c r="B63" i="102" s="1"/>
  <c r="C64" i="102"/>
  <c r="C65" i="102" s="1"/>
  <c r="C66" i="102" s="1"/>
  <c r="C67" i="102" s="1"/>
  <c r="C68" i="102" s="1"/>
  <c r="C69" i="102" s="1"/>
  <c r="C70" i="102" s="1"/>
  <c r="C71" i="102" s="1"/>
  <c r="C72" i="102" s="1"/>
  <c r="C73" i="102" s="1"/>
  <c r="C74" i="102" s="1"/>
  <c r="B60" i="102"/>
  <c r="P58" i="102"/>
  <c r="B56" i="102"/>
  <c r="B55" i="102" s="1"/>
  <c r="B54" i="102" s="1"/>
  <c r="B53" i="102" s="1"/>
  <c r="B52" i="102" s="1"/>
  <c r="B51" i="102" s="1"/>
  <c r="B50" i="102" s="1"/>
  <c r="B49" i="102" s="1"/>
  <c r="B48" i="102" s="1"/>
  <c r="B47" i="102" s="1"/>
  <c r="B46" i="102" s="1"/>
  <c r="B45" i="102" s="1"/>
  <c r="C46" i="102"/>
  <c r="C47" i="102" s="1"/>
  <c r="C48" i="102" s="1"/>
  <c r="C49" i="102" s="1"/>
  <c r="C50" i="102" s="1"/>
  <c r="C51" i="102" s="1"/>
  <c r="C52" i="102" s="1"/>
  <c r="C53" i="102" s="1"/>
  <c r="C54" i="102" s="1"/>
  <c r="C55" i="102" s="1"/>
  <c r="C56" i="102" s="1"/>
  <c r="B42" i="102"/>
  <c r="B38" i="102"/>
  <c r="B37" i="102"/>
  <c r="B36" i="102" s="1"/>
  <c r="B35" i="102" s="1"/>
  <c r="B34" i="102" s="1"/>
  <c r="B33" i="102" s="1"/>
  <c r="B32" i="102"/>
  <c r="B31" i="102" s="1"/>
  <c r="B30" i="102" s="1"/>
  <c r="C29" i="102"/>
  <c r="C30" i="102" s="1"/>
  <c r="C28" i="102"/>
  <c r="E26" i="102"/>
  <c r="B24" i="102"/>
  <c r="B20" i="102"/>
  <c r="B19" i="102"/>
  <c r="B18" i="102"/>
  <c r="B17" i="102"/>
  <c r="B16" i="102"/>
  <c r="B15" i="102"/>
  <c r="B14" i="102"/>
  <c r="B13" i="102"/>
  <c r="B12" i="102"/>
  <c r="C10" i="102"/>
  <c r="C9" i="102"/>
  <c r="H8" i="102"/>
  <c r="C8" i="102"/>
  <c r="D8" i="102" s="1"/>
  <c r="B3" i="102"/>
  <c r="C187" i="100"/>
  <c r="C188" i="100" s="1"/>
  <c r="C189" i="100" s="1"/>
  <c r="C190" i="100" s="1"/>
  <c r="C191" i="100" s="1"/>
  <c r="C192" i="100" s="1"/>
  <c r="C193" i="100" s="1"/>
  <c r="C194" i="100" s="1"/>
  <c r="C195" i="100" s="1"/>
  <c r="C196" i="100" s="1"/>
  <c r="C197" i="100" s="1"/>
  <c r="C186" i="100"/>
  <c r="D184" i="100"/>
  <c r="C182" i="100"/>
  <c r="B180" i="100"/>
  <c r="B179" i="100"/>
  <c r="B178" i="100"/>
  <c r="B177" i="100"/>
  <c r="B176" i="100"/>
  <c r="B175" i="100"/>
  <c r="B174" i="100"/>
  <c r="B173" i="100"/>
  <c r="B172" i="100"/>
  <c r="B171" i="100"/>
  <c r="B170" i="100"/>
  <c r="C169" i="100"/>
  <c r="C170" i="100" s="1"/>
  <c r="C171" i="100" s="1"/>
  <c r="C172" i="100" s="1"/>
  <c r="C173" i="100" s="1"/>
  <c r="C174" i="100" s="1"/>
  <c r="C175" i="100" s="1"/>
  <c r="C176" i="100" s="1"/>
  <c r="C177" i="100" s="1"/>
  <c r="C178" i="100" s="1"/>
  <c r="C179" i="100" s="1"/>
  <c r="C180" i="100" s="1"/>
  <c r="B169" i="100"/>
  <c r="B168" i="100"/>
  <c r="D167" i="100"/>
  <c r="B165" i="100"/>
  <c r="B163" i="100"/>
  <c r="B162" i="100" s="1"/>
  <c r="B161" i="100" s="1"/>
  <c r="B160" i="100" s="1"/>
  <c r="B159" i="100" s="1"/>
  <c r="B158" i="100" s="1"/>
  <c r="B157" i="100" s="1"/>
  <c r="B156" i="100" s="1"/>
  <c r="B155" i="100" s="1"/>
  <c r="B154" i="100" s="1"/>
  <c r="B153" i="100" s="1"/>
  <c r="B152" i="100" s="1"/>
  <c r="B151" i="100" s="1"/>
  <c r="C152" i="100"/>
  <c r="C153" i="100" s="1"/>
  <c r="C154" i="100" s="1"/>
  <c r="C155" i="100" s="1"/>
  <c r="C156" i="100" s="1"/>
  <c r="C157" i="100" s="1"/>
  <c r="C158" i="100" s="1"/>
  <c r="C159" i="100" s="1"/>
  <c r="C160" i="100" s="1"/>
  <c r="C161" i="100" s="1"/>
  <c r="C162" i="100" s="1"/>
  <c r="C163" i="100" s="1"/>
  <c r="D150" i="100"/>
  <c r="B148" i="100"/>
  <c r="C135" i="100"/>
  <c r="C136" i="100" s="1"/>
  <c r="C137" i="100" s="1"/>
  <c r="C138" i="100" s="1"/>
  <c r="C139" i="100" s="1"/>
  <c r="C140" i="100" s="1"/>
  <c r="C141" i="100" s="1"/>
  <c r="C142" i="100" s="1"/>
  <c r="C143" i="100" s="1"/>
  <c r="C144" i="100" s="1"/>
  <c r="C145" i="100" s="1"/>
  <c r="C134" i="100"/>
  <c r="E132" i="100"/>
  <c r="E184" i="100" s="1"/>
  <c r="C130" i="100"/>
  <c r="B128" i="100"/>
  <c r="B127" i="100"/>
  <c r="B126" i="100"/>
  <c r="B125" i="100"/>
  <c r="B124" i="100"/>
  <c r="B123" i="100"/>
  <c r="B122" i="100"/>
  <c r="B121" i="100"/>
  <c r="B120" i="100"/>
  <c r="B119" i="100"/>
  <c r="B118" i="100"/>
  <c r="C117" i="100"/>
  <c r="C118" i="100" s="1"/>
  <c r="C119" i="100" s="1"/>
  <c r="C120" i="100" s="1"/>
  <c r="C121" i="100" s="1"/>
  <c r="C122" i="100" s="1"/>
  <c r="C123" i="100" s="1"/>
  <c r="C124" i="100" s="1"/>
  <c r="C125" i="100" s="1"/>
  <c r="C126" i="100" s="1"/>
  <c r="C127" i="100" s="1"/>
  <c r="C128" i="100" s="1"/>
  <c r="B117" i="100"/>
  <c r="B116" i="100" s="1"/>
  <c r="E115" i="100"/>
  <c r="E167" i="100" s="1"/>
  <c r="B113" i="100"/>
  <c r="B111" i="100"/>
  <c r="B110" i="100" s="1"/>
  <c r="B109" i="100"/>
  <c r="B108" i="100" s="1"/>
  <c r="B107" i="100" s="1"/>
  <c r="B106" i="100" s="1"/>
  <c r="B105" i="100" s="1"/>
  <c r="B104" i="100" s="1"/>
  <c r="B103" i="100" s="1"/>
  <c r="B102" i="100" s="1"/>
  <c r="B101" i="100" s="1"/>
  <c r="B100" i="100" s="1"/>
  <c r="B99" i="100" s="1"/>
  <c r="C100" i="100"/>
  <c r="C101" i="100" s="1"/>
  <c r="C102" i="100" s="1"/>
  <c r="C103" i="100" s="1"/>
  <c r="C104" i="100" s="1"/>
  <c r="C105" i="100" s="1"/>
  <c r="C106" i="100" s="1"/>
  <c r="C107" i="100" s="1"/>
  <c r="C108" i="100" s="1"/>
  <c r="C109" i="100" s="1"/>
  <c r="C110" i="100" s="1"/>
  <c r="C111" i="100" s="1"/>
  <c r="G98" i="100"/>
  <c r="G150" i="100" s="1"/>
  <c r="F98" i="100"/>
  <c r="F150" i="100" s="1"/>
  <c r="E98" i="100"/>
  <c r="E150" i="100" s="1"/>
  <c r="B96" i="100"/>
  <c r="B92" i="100"/>
  <c r="B91" i="100"/>
  <c r="B90" i="100"/>
  <c r="B89" i="100"/>
  <c r="B88" i="100"/>
  <c r="B87" i="100" s="1"/>
  <c r="B86" i="100" s="1"/>
  <c r="B85" i="100" s="1"/>
  <c r="B84" i="100" s="1"/>
  <c r="B83" i="100" s="1"/>
  <c r="B82" i="100" s="1"/>
  <c r="B81" i="100" s="1"/>
  <c r="C84" i="100"/>
  <c r="C85" i="100" s="1"/>
  <c r="C86" i="100" s="1"/>
  <c r="C87" i="100" s="1"/>
  <c r="C88" i="100" s="1"/>
  <c r="C89" i="100" s="1"/>
  <c r="C90" i="100" s="1"/>
  <c r="C91" i="100" s="1"/>
  <c r="C92" i="100" s="1"/>
  <c r="C83" i="100"/>
  <c r="C82" i="100"/>
  <c r="B78" i="100"/>
  <c r="B76" i="100"/>
  <c r="B75" i="100"/>
  <c r="B74" i="100" s="1"/>
  <c r="B73" i="100" s="1"/>
  <c r="B72" i="100" s="1"/>
  <c r="B71" i="100" s="1"/>
  <c r="B70" i="100" s="1"/>
  <c r="B69" i="100" s="1"/>
  <c r="B68" i="100" s="1"/>
  <c r="B67" i="100" s="1"/>
  <c r="B66" i="100" s="1"/>
  <c r="B65" i="100" s="1"/>
  <c r="B64" i="100" s="1"/>
  <c r="C66" i="100"/>
  <c r="C67" i="100" s="1"/>
  <c r="C68" i="100" s="1"/>
  <c r="C69" i="100" s="1"/>
  <c r="C70" i="100" s="1"/>
  <c r="C71" i="100" s="1"/>
  <c r="C72" i="100" s="1"/>
  <c r="C73" i="100" s="1"/>
  <c r="C74" i="100" s="1"/>
  <c r="C75" i="100" s="1"/>
  <c r="C76" i="100" s="1"/>
  <c r="C65" i="100"/>
  <c r="E63" i="100"/>
  <c r="F63" i="100" s="1"/>
  <c r="B61" i="100"/>
  <c r="B57" i="100"/>
  <c r="B56" i="100"/>
  <c r="B55" i="100"/>
  <c r="B54" i="100" s="1"/>
  <c r="B53" i="100" s="1"/>
  <c r="B52" i="100" s="1"/>
  <c r="B51" i="100" s="1"/>
  <c r="B50" i="100" s="1"/>
  <c r="B49" i="100" s="1"/>
  <c r="B48" i="100" s="1"/>
  <c r="B47" i="100" s="1"/>
  <c r="B46" i="100" s="1"/>
  <c r="C47" i="100"/>
  <c r="C48" i="100" s="1"/>
  <c r="C49" i="100" s="1"/>
  <c r="C50" i="100" s="1"/>
  <c r="C51" i="100" s="1"/>
  <c r="C52" i="100" s="1"/>
  <c r="C53" i="100" s="1"/>
  <c r="C54" i="100" s="1"/>
  <c r="C55" i="100" s="1"/>
  <c r="C56" i="100" s="1"/>
  <c r="C57" i="100" s="1"/>
  <c r="B43" i="100"/>
  <c r="B37" i="100"/>
  <c r="B36" i="100"/>
  <c r="B17" i="100" s="1"/>
  <c r="C28" i="100"/>
  <c r="C9" i="100" s="1"/>
  <c r="D9" i="100" s="1"/>
  <c r="C27" i="100"/>
  <c r="D26" i="100" a="1"/>
  <c r="L38" i="100" s="1"/>
  <c r="E25" i="100"/>
  <c r="B23" i="100"/>
  <c r="B19" i="100"/>
  <c r="B18" i="100"/>
  <c r="D8" i="100"/>
  <c r="C8" i="100"/>
  <c r="C7" i="100"/>
  <c r="D7" i="100" s="1"/>
  <c r="B3" i="100"/>
  <c r="B93" i="99"/>
  <c r="B92" i="99"/>
  <c r="B91" i="99"/>
  <c r="B90" i="99"/>
  <c r="B89" i="99"/>
  <c r="B88" i="99"/>
  <c r="B87" i="99"/>
  <c r="B86" i="99"/>
  <c r="B85" i="99"/>
  <c r="B84" i="99"/>
  <c r="C83" i="99"/>
  <c r="C84" i="99" s="1"/>
  <c r="C85" i="99" s="1"/>
  <c r="B83" i="99"/>
  <c r="D82" i="99"/>
  <c r="C82" i="99"/>
  <c r="B82" i="99"/>
  <c r="D81" i="99"/>
  <c r="B81" i="99"/>
  <c r="G80" i="99"/>
  <c r="F80" i="99"/>
  <c r="E80" i="99"/>
  <c r="B78" i="99"/>
  <c r="B74" i="99"/>
  <c r="B73" i="99"/>
  <c r="B72" i="99" s="1"/>
  <c r="B71" i="99" s="1"/>
  <c r="B70" i="99" s="1"/>
  <c r="B69" i="99" s="1"/>
  <c r="B68" i="99" s="1"/>
  <c r="B67" i="99" s="1"/>
  <c r="B66" i="99" s="1"/>
  <c r="B65" i="99" s="1"/>
  <c r="B64" i="99" s="1"/>
  <c r="B63" i="99" s="1"/>
  <c r="C64" i="99"/>
  <c r="C65" i="99" s="1"/>
  <c r="C66" i="99" s="1"/>
  <c r="C67" i="99" s="1"/>
  <c r="C68" i="99" s="1"/>
  <c r="C69" i="99" s="1"/>
  <c r="C70" i="99" s="1"/>
  <c r="C71" i="99" s="1"/>
  <c r="C72" i="99" s="1"/>
  <c r="C73" i="99" s="1"/>
  <c r="C74" i="99" s="1"/>
  <c r="B60" i="99"/>
  <c r="P58" i="99"/>
  <c r="B56" i="99"/>
  <c r="B55" i="99"/>
  <c r="B54" i="99" s="1"/>
  <c r="B53" i="99" s="1"/>
  <c r="B52" i="99" s="1"/>
  <c r="C52" i="99"/>
  <c r="C53" i="99" s="1"/>
  <c r="C54" i="99" s="1"/>
  <c r="C55" i="99" s="1"/>
  <c r="C56" i="99" s="1"/>
  <c r="B51" i="99"/>
  <c r="B50" i="99" s="1"/>
  <c r="B49" i="99" s="1"/>
  <c r="B48" i="99" s="1"/>
  <c r="B47" i="99" s="1"/>
  <c r="B46" i="99" s="1"/>
  <c r="B45" i="99" s="1"/>
  <c r="C46" i="99"/>
  <c r="C47" i="99" s="1"/>
  <c r="C48" i="99" s="1"/>
  <c r="C49" i="99" s="1"/>
  <c r="C50" i="99" s="1"/>
  <c r="C51" i="99" s="1"/>
  <c r="B42" i="99"/>
  <c r="B38" i="99"/>
  <c r="B19" i="99" s="1"/>
  <c r="B37" i="99"/>
  <c r="C29" i="99"/>
  <c r="C28" i="99"/>
  <c r="E26" i="99"/>
  <c r="B24" i="99"/>
  <c r="B20" i="99"/>
  <c r="D10" i="99"/>
  <c r="C10" i="99"/>
  <c r="D9" i="99"/>
  <c r="C9" i="99"/>
  <c r="I8" i="99"/>
  <c r="H8" i="99"/>
  <c r="D8" i="99"/>
  <c r="C8" i="99"/>
  <c r="B3" i="99"/>
  <c r="C186" i="97"/>
  <c r="C187" i="97" s="1"/>
  <c r="C188" i="97" s="1"/>
  <c r="C189" i="97" s="1"/>
  <c r="C190" i="97" s="1"/>
  <c r="C191" i="97" s="1"/>
  <c r="C192" i="97" s="1"/>
  <c r="C193" i="97" s="1"/>
  <c r="C194" i="97" s="1"/>
  <c r="C195" i="97" s="1"/>
  <c r="C196" i="97" s="1"/>
  <c r="C197" i="97" s="1"/>
  <c r="D184" i="97"/>
  <c r="C182" i="97"/>
  <c r="B180" i="97"/>
  <c r="B179" i="97" s="1"/>
  <c r="B178" i="97" s="1"/>
  <c r="B177" i="97" s="1"/>
  <c r="B176" i="97" s="1"/>
  <c r="B175" i="97" s="1"/>
  <c r="B174" i="97" s="1"/>
  <c r="B173" i="97" s="1"/>
  <c r="B172" i="97" s="1"/>
  <c r="B171" i="97" s="1"/>
  <c r="B170" i="97" s="1"/>
  <c r="B169" i="97" s="1"/>
  <c r="B168" i="97" s="1"/>
  <c r="C169" i="97"/>
  <c r="C170" i="97" s="1"/>
  <c r="C171" i="97" s="1"/>
  <c r="C172" i="97" s="1"/>
  <c r="C173" i="97" s="1"/>
  <c r="C174" i="97" s="1"/>
  <c r="C175" i="97" s="1"/>
  <c r="C176" i="97" s="1"/>
  <c r="C177" i="97" s="1"/>
  <c r="C178" i="97" s="1"/>
  <c r="C179" i="97" s="1"/>
  <c r="C180" i="97" s="1"/>
  <c r="D167" i="97"/>
  <c r="B165" i="97"/>
  <c r="B163" i="97"/>
  <c r="B162" i="97"/>
  <c r="B161" i="97" s="1"/>
  <c r="B160" i="97" s="1"/>
  <c r="B159" i="97" s="1"/>
  <c r="B158" i="97" s="1"/>
  <c r="B157" i="97" s="1"/>
  <c r="B156" i="97" s="1"/>
  <c r="B155" i="97" s="1"/>
  <c r="B154" i="97" s="1"/>
  <c r="B153" i="97" s="1"/>
  <c r="B152" i="97" s="1"/>
  <c r="B151" i="97" s="1"/>
  <c r="C153" i="97"/>
  <c r="C154" i="97" s="1"/>
  <c r="C155" i="97" s="1"/>
  <c r="C156" i="97" s="1"/>
  <c r="C157" i="97" s="1"/>
  <c r="C158" i="97" s="1"/>
  <c r="C159" i="97" s="1"/>
  <c r="C160" i="97" s="1"/>
  <c r="C161" i="97" s="1"/>
  <c r="C162" i="97" s="1"/>
  <c r="C163" i="97" s="1"/>
  <c r="C152" i="97"/>
  <c r="D150" i="97"/>
  <c r="B148" i="97"/>
  <c r="C144" i="97"/>
  <c r="C145" i="97" s="1"/>
  <c r="C136" i="97"/>
  <c r="C137" i="97" s="1"/>
  <c r="C138" i="97" s="1"/>
  <c r="C139" i="97" s="1"/>
  <c r="C140" i="97" s="1"/>
  <c r="C141" i="97" s="1"/>
  <c r="C142" i="97" s="1"/>
  <c r="C143" i="97" s="1"/>
  <c r="C134" i="97"/>
  <c r="C135" i="97" s="1"/>
  <c r="F132" i="97"/>
  <c r="E132" i="97"/>
  <c r="E184" i="97" s="1"/>
  <c r="C130" i="97"/>
  <c r="B128" i="97"/>
  <c r="B127" i="97"/>
  <c r="B126" i="97"/>
  <c r="B125" i="97"/>
  <c r="B124" i="97"/>
  <c r="B123" i="97"/>
  <c r="B122" i="97"/>
  <c r="B121" i="97"/>
  <c r="B120" i="97"/>
  <c r="B119" i="97"/>
  <c r="B118" i="97"/>
  <c r="C117" i="97"/>
  <c r="C118" i="97" s="1"/>
  <c r="C119" i="97" s="1"/>
  <c r="C120" i="97" s="1"/>
  <c r="C121" i="97" s="1"/>
  <c r="C122" i="97" s="1"/>
  <c r="C123" i="97" s="1"/>
  <c r="C124" i="97" s="1"/>
  <c r="C125" i="97" s="1"/>
  <c r="C126" i="97" s="1"/>
  <c r="C127" i="97" s="1"/>
  <c r="C128" i="97" s="1"/>
  <c r="B117" i="97"/>
  <c r="B116" i="97"/>
  <c r="E115" i="97"/>
  <c r="E167" i="97" s="1"/>
  <c r="B113" i="97"/>
  <c r="B111" i="97"/>
  <c r="B110" i="97"/>
  <c r="B109" i="97"/>
  <c r="B108" i="97"/>
  <c r="B107" i="97"/>
  <c r="B106" i="97"/>
  <c r="B105" i="97"/>
  <c r="B104" i="97"/>
  <c r="B103" i="97"/>
  <c r="B102" i="97"/>
  <c r="B101" i="97"/>
  <c r="C100" i="97"/>
  <c r="C101" i="97" s="1"/>
  <c r="C102" i="97" s="1"/>
  <c r="C103" i="97" s="1"/>
  <c r="C104" i="97" s="1"/>
  <c r="C105" i="97" s="1"/>
  <c r="C106" i="97" s="1"/>
  <c r="C107" i="97" s="1"/>
  <c r="C108" i="97" s="1"/>
  <c r="C109" i="97" s="1"/>
  <c r="C110" i="97" s="1"/>
  <c r="C111" i="97" s="1"/>
  <c r="B100" i="97"/>
  <c r="B99" i="97"/>
  <c r="F98" i="97"/>
  <c r="E98" i="97"/>
  <c r="E150" i="97" s="1"/>
  <c r="B96" i="97"/>
  <c r="B92" i="97"/>
  <c r="B91" i="97"/>
  <c r="B90" i="97"/>
  <c r="B89" i="97"/>
  <c r="B88" i="97" s="1"/>
  <c r="B87" i="97" s="1"/>
  <c r="B86" i="97" s="1"/>
  <c r="B85" i="97" s="1"/>
  <c r="B84" i="97" s="1"/>
  <c r="C84" i="97"/>
  <c r="C85" i="97" s="1"/>
  <c r="C86" i="97" s="1"/>
  <c r="C87" i="97" s="1"/>
  <c r="C88" i="97" s="1"/>
  <c r="C89" i="97" s="1"/>
  <c r="C90" i="97" s="1"/>
  <c r="C91" i="97" s="1"/>
  <c r="C92" i="97" s="1"/>
  <c r="C83" i="97"/>
  <c r="B83" i="97"/>
  <c r="B82" i="97" s="1"/>
  <c r="B81" i="97" s="1"/>
  <c r="C82" i="97"/>
  <c r="B78" i="97"/>
  <c r="B76" i="97"/>
  <c r="B75" i="97"/>
  <c r="B74" i="97" s="1"/>
  <c r="B73" i="97" s="1"/>
  <c r="B72" i="97" s="1"/>
  <c r="B71" i="97" s="1"/>
  <c r="B70" i="97" s="1"/>
  <c r="B69" i="97" s="1"/>
  <c r="B68" i="97" s="1"/>
  <c r="B67" i="97" s="1"/>
  <c r="B66" i="97" s="1"/>
  <c r="B65" i="97" s="1"/>
  <c r="B64" i="97" s="1"/>
  <c r="C66" i="97"/>
  <c r="C67" i="97" s="1"/>
  <c r="C68" i="97" s="1"/>
  <c r="C69" i="97" s="1"/>
  <c r="C70" i="97" s="1"/>
  <c r="C71" i="97" s="1"/>
  <c r="C72" i="97" s="1"/>
  <c r="C73" i="97" s="1"/>
  <c r="C74" i="97" s="1"/>
  <c r="C75" i="97" s="1"/>
  <c r="C76" i="97" s="1"/>
  <c r="C65" i="97"/>
  <c r="E63" i="97"/>
  <c r="F63" i="97" s="1"/>
  <c r="B61" i="97"/>
  <c r="B57" i="97"/>
  <c r="B56" i="97"/>
  <c r="B55" i="97"/>
  <c r="B54" i="97" s="1"/>
  <c r="B53" i="97" s="1"/>
  <c r="B52" i="97" s="1"/>
  <c r="B51" i="97" s="1"/>
  <c r="B50" i="97" s="1"/>
  <c r="B49" i="97" s="1"/>
  <c r="B48" i="97" s="1"/>
  <c r="B47" i="97" s="1"/>
  <c r="B46" i="97" s="1"/>
  <c r="C48" i="97"/>
  <c r="C49" i="97" s="1"/>
  <c r="C50" i="97" s="1"/>
  <c r="C51" i="97" s="1"/>
  <c r="C52" i="97" s="1"/>
  <c r="C53" i="97" s="1"/>
  <c r="C54" i="97" s="1"/>
  <c r="C55" i="97" s="1"/>
  <c r="C56" i="97" s="1"/>
  <c r="C57" i="97" s="1"/>
  <c r="C47" i="97"/>
  <c r="B43" i="97"/>
  <c r="B37" i="97"/>
  <c r="B36" i="97" s="1"/>
  <c r="B35" i="97" s="1"/>
  <c r="C27" i="97"/>
  <c r="C28" i="97" s="1"/>
  <c r="D26" i="97" a="1"/>
  <c r="I38" i="97" s="1"/>
  <c r="F25" i="97"/>
  <c r="E25" i="97"/>
  <c r="B23" i="97"/>
  <c r="B19" i="97"/>
  <c r="B18" i="97"/>
  <c r="D9" i="97"/>
  <c r="C9" i="97"/>
  <c r="C8" i="97"/>
  <c r="D8" i="97" s="1"/>
  <c r="C7" i="97"/>
  <c r="D7" i="97" s="1"/>
  <c r="B3" i="97"/>
  <c r="B93" i="96"/>
  <c r="B92" i="96"/>
  <c r="B91" i="96"/>
  <c r="B90" i="96"/>
  <c r="B89" i="96"/>
  <c r="B88" i="96"/>
  <c r="B87" i="96"/>
  <c r="B86" i="96"/>
  <c r="B85" i="96"/>
  <c r="B84" i="96"/>
  <c r="B83" i="96"/>
  <c r="C82" i="96"/>
  <c r="D82" i="96" s="1"/>
  <c r="B82" i="96"/>
  <c r="D81" i="96"/>
  <c r="B81" i="96"/>
  <c r="E80" i="96"/>
  <c r="F80" i="96" s="1"/>
  <c r="B78" i="96"/>
  <c r="B74" i="96"/>
  <c r="B73" i="96"/>
  <c r="B72" i="96"/>
  <c r="B71" i="96" s="1"/>
  <c r="B70" i="96" s="1"/>
  <c r="B69" i="96" s="1"/>
  <c r="B68" i="96" s="1"/>
  <c r="B67" i="96" s="1"/>
  <c r="B66" i="96" s="1"/>
  <c r="B65" i="96" s="1"/>
  <c r="B64" i="96" s="1"/>
  <c r="B63" i="96" s="1"/>
  <c r="C64" i="96"/>
  <c r="C65" i="96" s="1"/>
  <c r="C66" i="96" s="1"/>
  <c r="C67" i="96" s="1"/>
  <c r="C68" i="96" s="1"/>
  <c r="C69" i="96" s="1"/>
  <c r="C70" i="96" s="1"/>
  <c r="C71" i="96" s="1"/>
  <c r="C72" i="96" s="1"/>
  <c r="C73" i="96" s="1"/>
  <c r="C74" i="96" s="1"/>
  <c r="B60" i="96"/>
  <c r="P58" i="96"/>
  <c r="B56" i="96"/>
  <c r="B55" i="96" s="1"/>
  <c r="B54" i="96" s="1"/>
  <c r="B53" i="96" s="1"/>
  <c r="B52" i="96" s="1"/>
  <c r="B51" i="96" s="1"/>
  <c r="B50" i="96" s="1"/>
  <c r="B49" i="96" s="1"/>
  <c r="B48" i="96"/>
  <c r="B47" i="96" s="1"/>
  <c r="B46" i="96" s="1"/>
  <c r="B45" i="96" s="1"/>
  <c r="C46" i="96"/>
  <c r="C47" i="96" s="1"/>
  <c r="C48" i="96" s="1"/>
  <c r="C49" i="96" s="1"/>
  <c r="C50" i="96" s="1"/>
  <c r="C51" i="96" s="1"/>
  <c r="C52" i="96" s="1"/>
  <c r="C53" i="96" s="1"/>
  <c r="C54" i="96" s="1"/>
  <c r="C55" i="96" s="1"/>
  <c r="C56" i="96" s="1"/>
  <c r="B42" i="96"/>
  <c r="B38" i="96"/>
  <c r="B37" i="96"/>
  <c r="B36" i="96" s="1"/>
  <c r="B35" i="96" s="1"/>
  <c r="B34" i="96" s="1"/>
  <c r="B33" i="96" s="1"/>
  <c r="B32" i="96" s="1"/>
  <c r="B31" i="96" s="1"/>
  <c r="B30" i="96" s="1"/>
  <c r="B29" i="96" s="1"/>
  <c r="B28" i="96" s="1"/>
  <c r="B27" i="96" s="1"/>
  <c r="B8" i="96" s="1"/>
  <c r="C29" i="96"/>
  <c r="C28" i="96"/>
  <c r="E26" i="96"/>
  <c r="B24" i="96"/>
  <c r="B20" i="96"/>
  <c r="B19" i="96"/>
  <c r="B18" i="96"/>
  <c r="B17" i="96"/>
  <c r="B16" i="96"/>
  <c r="B12" i="96"/>
  <c r="C10" i="96"/>
  <c r="B10" i="96"/>
  <c r="C9" i="96"/>
  <c r="B9" i="96"/>
  <c r="C8" i="96"/>
  <c r="I8" i="96" s="1"/>
  <c r="B3" i="96"/>
  <c r="D26" i="94" a="1"/>
  <c r="D26" i="94" s="1"/>
  <c r="C186" i="94"/>
  <c r="C187" i="94" s="1"/>
  <c r="C188" i="94" s="1"/>
  <c r="C189" i="94" s="1"/>
  <c r="C190" i="94" s="1"/>
  <c r="C191" i="94" s="1"/>
  <c r="C192" i="94" s="1"/>
  <c r="C193" i="94" s="1"/>
  <c r="C194" i="94" s="1"/>
  <c r="C195" i="94" s="1"/>
  <c r="C196" i="94" s="1"/>
  <c r="C197" i="94" s="1"/>
  <c r="D184" i="94"/>
  <c r="C182" i="94"/>
  <c r="B180" i="94"/>
  <c r="B179" i="94" s="1"/>
  <c r="B178" i="94" s="1"/>
  <c r="B177" i="94" s="1"/>
  <c r="B176" i="94"/>
  <c r="B175" i="94"/>
  <c r="B174" i="94" s="1"/>
  <c r="B173" i="94" s="1"/>
  <c r="B172" i="94" s="1"/>
  <c r="B171" i="94" s="1"/>
  <c r="B170" i="94" s="1"/>
  <c r="B169" i="94" s="1"/>
  <c r="B168" i="94" s="1"/>
  <c r="C169" i="94"/>
  <c r="C170" i="94" s="1"/>
  <c r="C171" i="94" s="1"/>
  <c r="C172" i="94" s="1"/>
  <c r="C173" i="94" s="1"/>
  <c r="C174" i="94" s="1"/>
  <c r="C175" i="94" s="1"/>
  <c r="C176" i="94" s="1"/>
  <c r="C177" i="94" s="1"/>
  <c r="C178" i="94" s="1"/>
  <c r="C179" i="94" s="1"/>
  <c r="C180" i="94" s="1"/>
  <c r="D167" i="94"/>
  <c r="B165" i="94"/>
  <c r="B163" i="94"/>
  <c r="B162" i="94"/>
  <c r="B161" i="94" s="1"/>
  <c r="B160" i="94" s="1"/>
  <c r="B159" i="94" s="1"/>
  <c r="B158" i="94" s="1"/>
  <c r="B157" i="94" s="1"/>
  <c r="B156" i="94" s="1"/>
  <c r="B155" i="94" s="1"/>
  <c r="B154" i="94" s="1"/>
  <c r="B153" i="94" s="1"/>
  <c r="B152" i="94" s="1"/>
  <c r="B151" i="94" s="1"/>
  <c r="C161" i="94"/>
  <c r="C162" i="94" s="1"/>
  <c r="C163" i="94" s="1"/>
  <c r="C157" i="94"/>
  <c r="C158" i="94" s="1"/>
  <c r="C159" i="94" s="1"/>
  <c r="C160" i="94" s="1"/>
  <c r="C155" i="94"/>
  <c r="C156" i="94" s="1"/>
  <c r="C153" i="94"/>
  <c r="C154" i="94" s="1"/>
  <c r="C152" i="94"/>
  <c r="D150" i="94"/>
  <c r="B148" i="94"/>
  <c r="C134" i="94"/>
  <c r="C135" i="94" s="1"/>
  <c r="C136" i="94" s="1"/>
  <c r="C137" i="94" s="1"/>
  <c r="C138" i="94" s="1"/>
  <c r="C139" i="94" s="1"/>
  <c r="C140" i="94" s="1"/>
  <c r="C141" i="94" s="1"/>
  <c r="C142" i="94" s="1"/>
  <c r="C143" i="94" s="1"/>
  <c r="C144" i="94" s="1"/>
  <c r="C145" i="94" s="1"/>
  <c r="F132" i="94"/>
  <c r="E132" i="94"/>
  <c r="E184" i="94" s="1"/>
  <c r="C130" i="94"/>
  <c r="B128" i="94"/>
  <c r="B127" i="94"/>
  <c r="B126" i="94"/>
  <c r="B125" i="94" s="1"/>
  <c r="B124" i="94" s="1"/>
  <c r="B123" i="94" s="1"/>
  <c r="B122" i="94" s="1"/>
  <c r="B121" i="94" s="1"/>
  <c r="B120" i="94" s="1"/>
  <c r="B119" i="94" s="1"/>
  <c r="B118" i="94" s="1"/>
  <c r="B117" i="94" s="1"/>
  <c r="B116" i="94" s="1"/>
  <c r="C117" i="94"/>
  <c r="C118" i="94" s="1"/>
  <c r="C119" i="94" s="1"/>
  <c r="C120" i="94" s="1"/>
  <c r="C121" i="94" s="1"/>
  <c r="C122" i="94" s="1"/>
  <c r="C123" i="94" s="1"/>
  <c r="C124" i="94" s="1"/>
  <c r="C125" i="94" s="1"/>
  <c r="C126" i="94" s="1"/>
  <c r="C127" i="94" s="1"/>
  <c r="C128" i="94" s="1"/>
  <c r="H115" i="94"/>
  <c r="G115" i="94"/>
  <c r="G167" i="94" s="1"/>
  <c r="F115" i="94"/>
  <c r="F167" i="94" s="1"/>
  <c r="E115" i="94"/>
  <c r="E167" i="94" s="1"/>
  <c r="B113" i="94"/>
  <c r="B111" i="94"/>
  <c r="B110" i="94"/>
  <c r="B109" i="94"/>
  <c r="B108" i="94"/>
  <c r="B107" i="94"/>
  <c r="B106" i="94"/>
  <c r="B105" i="94"/>
  <c r="B104" i="94"/>
  <c r="B103" i="94"/>
  <c r="B102" i="94"/>
  <c r="B101" i="94"/>
  <c r="C100" i="94"/>
  <c r="C101" i="94" s="1"/>
  <c r="C102" i="94" s="1"/>
  <c r="C103" i="94" s="1"/>
  <c r="C104" i="94" s="1"/>
  <c r="C105" i="94" s="1"/>
  <c r="C106" i="94" s="1"/>
  <c r="C107" i="94" s="1"/>
  <c r="C108" i="94" s="1"/>
  <c r="C109" i="94" s="1"/>
  <c r="C110" i="94" s="1"/>
  <c r="C111" i="94" s="1"/>
  <c r="B100" i="94"/>
  <c r="B99" i="94" s="1"/>
  <c r="G98" i="94"/>
  <c r="F98" i="94"/>
  <c r="F150" i="94" s="1"/>
  <c r="E98" i="94"/>
  <c r="E150" i="94" s="1"/>
  <c r="B96" i="94"/>
  <c r="B92" i="94"/>
  <c r="B91" i="94"/>
  <c r="B90" i="94" s="1"/>
  <c r="B89" i="94"/>
  <c r="B88" i="94" s="1"/>
  <c r="B87" i="94" s="1"/>
  <c r="B86" i="94" s="1"/>
  <c r="B85" i="94" s="1"/>
  <c r="B84" i="94"/>
  <c r="B83" i="94" s="1"/>
  <c r="B82" i="94" s="1"/>
  <c r="B81" i="94" s="1"/>
  <c r="C82" i="94"/>
  <c r="C83" i="94" s="1"/>
  <c r="C84" i="94" s="1"/>
  <c r="C85" i="94" s="1"/>
  <c r="C86" i="94" s="1"/>
  <c r="C87" i="94" s="1"/>
  <c r="C88" i="94" s="1"/>
  <c r="C89" i="94" s="1"/>
  <c r="C90" i="94" s="1"/>
  <c r="C91" i="94" s="1"/>
  <c r="C92" i="94" s="1"/>
  <c r="B78" i="94"/>
  <c r="B76" i="94"/>
  <c r="B75" i="94"/>
  <c r="B74" i="94"/>
  <c r="B73" i="94" s="1"/>
  <c r="B72" i="94" s="1"/>
  <c r="B71" i="94" s="1"/>
  <c r="B70" i="94" s="1"/>
  <c r="B69" i="94" s="1"/>
  <c r="B68" i="94" s="1"/>
  <c r="B67" i="94" s="1"/>
  <c r="B66" i="94" s="1"/>
  <c r="C71" i="94"/>
  <c r="C72" i="94" s="1"/>
  <c r="C73" i="94" s="1"/>
  <c r="C74" i="94" s="1"/>
  <c r="C75" i="94" s="1"/>
  <c r="C76" i="94" s="1"/>
  <c r="C68" i="94"/>
  <c r="C69" i="94" s="1"/>
  <c r="C70" i="94" s="1"/>
  <c r="C66" i="94"/>
  <c r="C67" i="94" s="1"/>
  <c r="C65" i="94"/>
  <c r="B65" i="94"/>
  <c r="B64" i="94" s="1"/>
  <c r="H63" i="94"/>
  <c r="E63" i="94"/>
  <c r="F63" i="94" s="1"/>
  <c r="G63" i="94" s="1"/>
  <c r="B61" i="94"/>
  <c r="B57" i="94"/>
  <c r="B56" i="94"/>
  <c r="B55" i="94"/>
  <c r="B54" i="94" s="1"/>
  <c r="B53" i="94" s="1"/>
  <c r="B52" i="94" s="1"/>
  <c r="B51" i="94" s="1"/>
  <c r="B50" i="94" s="1"/>
  <c r="B49" i="94" s="1"/>
  <c r="B48" i="94" s="1"/>
  <c r="B47" i="94" s="1"/>
  <c r="C47" i="94"/>
  <c r="C48" i="94" s="1"/>
  <c r="C49" i="94" s="1"/>
  <c r="C50" i="94" s="1"/>
  <c r="C51" i="94" s="1"/>
  <c r="C52" i="94" s="1"/>
  <c r="C53" i="94" s="1"/>
  <c r="C54" i="94" s="1"/>
  <c r="C55" i="94" s="1"/>
  <c r="C56" i="94" s="1"/>
  <c r="C57" i="94" s="1"/>
  <c r="B46" i="94"/>
  <c r="E45" i="94"/>
  <c r="E80" i="94" s="1"/>
  <c r="B43" i="94"/>
  <c r="B37" i="94"/>
  <c r="B36" i="94" s="1"/>
  <c r="B35" i="94" s="1"/>
  <c r="B34" i="94" s="1"/>
  <c r="C30" i="94"/>
  <c r="C27" i="94"/>
  <c r="C28" i="94" s="1"/>
  <c r="C29" i="94" s="1"/>
  <c r="F25" i="94"/>
  <c r="E25" i="94"/>
  <c r="D45" i="94" s="1"/>
  <c r="D80" i="94" s="1"/>
  <c r="B23" i="94"/>
  <c r="B19" i="94"/>
  <c r="B18" i="94"/>
  <c r="B17" i="94"/>
  <c r="B16" i="94"/>
  <c r="C10" i="94"/>
  <c r="D10" i="94" s="1"/>
  <c r="C9" i="94"/>
  <c r="D9" i="94" s="1"/>
  <c r="D8" i="94"/>
  <c r="C8" i="94"/>
  <c r="C7" i="94"/>
  <c r="D7" i="94" s="1"/>
  <c r="B3" i="94"/>
  <c r="B93" i="93"/>
  <c r="B92" i="93"/>
  <c r="B91" i="93"/>
  <c r="B90" i="93"/>
  <c r="B89" i="93"/>
  <c r="B88" i="93"/>
  <c r="B87" i="93"/>
  <c r="B86" i="93"/>
  <c r="B85" i="93"/>
  <c r="B84" i="93"/>
  <c r="B83" i="93"/>
  <c r="C82" i="93"/>
  <c r="D82" i="93" s="1"/>
  <c r="B82" i="93"/>
  <c r="D81" i="93"/>
  <c r="B81" i="93"/>
  <c r="F80" i="93"/>
  <c r="E80" i="93"/>
  <c r="B78" i="93"/>
  <c r="B74" i="93"/>
  <c r="C73" i="93"/>
  <c r="C74" i="93" s="1"/>
  <c r="B73" i="93"/>
  <c r="B72" i="93"/>
  <c r="B71" i="93"/>
  <c r="B70" i="93" s="1"/>
  <c r="B69" i="93" s="1"/>
  <c r="B68" i="93" s="1"/>
  <c r="B67" i="93" s="1"/>
  <c r="B66" i="93" s="1"/>
  <c r="B65" i="93" s="1"/>
  <c r="B64" i="93" s="1"/>
  <c r="B63" i="93" s="1"/>
  <c r="C69" i="93"/>
  <c r="C70" i="93" s="1"/>
  <c r="C71" i="93" s="1"/>
  <c r="C72" i="93" s="1"/>
  <c r="C65" i="93"/>
  <c r="C66" i="93" s="1"/>
  <c r="C67" i="93" s="1"/>
  <c r="C68" i="93" s="1"/>
  <c r="C64" i="93"/>
  <c r="B60" i="93"/>
  <c r="P58" i="93"/>
  <c r="B56" i="93"/>
  <c r="B55" i="93" s="1"/>
  <c r="B54" i="93" s="1"/>
  <c r="B53" i="93" s="1"/>
  <c r="B52" i="93" s="1"/>
  <c r="B51" i="93" s="1"/>
  <c r="B50" i="93" s="1"/>
  <c r="B49" i="93" s="1"/>
  <c r="B48" i="93" s="1"/>
  <c r="B47" i="93" s="1"/>
  <c r="B46" i="93" s="1"/>
  <c r="B45" i="93" s="1"/>
  <c r="C52" i="93"/>
  <c r="C53" i="93" s="1"/>
  <c r="C54" i="93" s="1"/>
  <c r="C55" i="93" s="1"/>
  <c r="C56" i="93" s="1"/>
  <c r="C49" i="93"/>
  <c r="C50" i="93" s="1"/>
  <c r="C51" i="93" s="1"/>
  <c r="C47" i="93"/>
  <c r="C48" i="93" s="1"/>
  <c r="C46" i="93"/>
  <c r="B42" i="93"/>
  <c r="B38" i="93"/>
  <c r="B19" i="93" s="1"/>
  <c r="B37" i="93"/>
  <c r="C29" i="93"/>
  <c r="C28" i="93"/>
  <c r="E26" i="93"/>
  <c r="B24" i="93"/>
  <c r="B20" i="93"/>
  <c r="C10" i="93"/>
  <c r="D9" i="93"/>
  <c r="C9" i="93"/>
  <c r="I8" i="93"/>
  <c r="H8" i="93"/>
  <c r="D8" i="93"/>
  <c r="C8" i="93"/>
  <c r="B3" i="93"/>
  <c r="C184" i="92"/>
  <c r="C185" i="92" s="1"/>
  <c r="C186" i="92" s="1"/>
  <c r="C187" i="92" s="1"/>
  <c r="C188" i="92" s="1"/>
  <c r="C189" i="92" s="1"/>
  <c r="C190" i="92" s="1"/>
  <c r="C191" i="92" s="1"/>
  <c r="C192" i="92" s="1"/>
  <c r="C193" i="92" s="1"/>
  <c r="C194" i="92" s="1"/>
  <c r="C195" i="92" s="1"/>
  <c r="E182" i="92"/>
  <c r="F182" i="92" s="1"/>
  <c r="C180" i="92"/>
  <c r="C167" i="92"/>
  <c r="C168" i="92" s="1"/>
  <c r="C169" i="92" s="1"/>
  <c r="E165" i="92"/>
  <c r="C163" i="92"/>
  <c r="C150" i="92"/>
  <c r="E148" i="92"/>
  <c r="C146" i="92"/>
  <c r="C133" i="92"/>
  <c r="E131" i="92"/>
  <c r="F131" i="92" s="1"/>
  <c r="G131" i="92" s="1"/>
  <c r="H131" i="92" s="1"/>
  <c r="I131" i="92" s="1"/>
  <c r="J131" i="92" s="1"/>
  <c r="K131" i="92" s="1"/>
  <c r="L131" i="92" s="1"/>
  <c r="M131" i="92" s="1"/>
  <c r="N131" i="92" s="1"/>
  <c r="O131" i="92" s="1"/>
  <c r="P131" i="92" s="1"/>
  <c r="C129" i="92"/>
  <c r="B124" i="92"/>
  <c r="B123" i="92" s="1"/>
  <c r="B122" i="92" s="1"/>
  <c r="B121" i="92" s="1"/>
  <c r="B120" i="92" s="1"/>
  <c r="B119" i="92" s="1"/>
  <c r="B118" i="92" s="1"/>
  <c r="B117" i="92" s="1"/>
  <c r="B116" i="92" s="1"/>
  <c r="B115" i="92" s="1"/>
  <c r="B114" i="92" s="1"/>
  <c r="B113" i="92" s="1"/>
  <c r="C114" i="92"/>
  <c r="B110" i="92"/>
  <c r="B106" i="92"/>
  <c r="B105" i="92" s="1"/>
  <c r="B104" i="92" s="1"/>
  <c r="B103" i="92" s="1"/>
  <c r="B102" i="92" s="1"/>
  <c r="B101" i="92" s="1"/>
  <c r="B100" i="92" s="1"/>
  <c r="B99" i="92" s="1"/>
  <c r="B98" i="92" s="1"/>
  <c r="B97" i="92" s="1"/>
  <c r="B96" i="92" s="1"/>
  <c r="B95" i="92" s="1"/>
  <c r="C96" i="92"/>
  <c r="C97" i="92" s="1"/>
  <c r="C98" i="92" s="1"/>
  <c r="C99" i="92" s="1"/>
  <c r="C100" i="92" s="1"/>
  <c r="C101" i="92" s="1"/>
  <c r="C102" i="92" s="1"/>
  <c r="C103" i="92" s="1"/>
  <c r="C104" i="92" s="1"/>
  <c r="C105" i="92" s="1"/>
  <c r="C106" i="92" s="1"/>
  <c r="B92" i="92"/>
  <c r="B88" i="92"/>
  <c r="C78" i="92"/>
  <c r="C79" i="92" s="1"/>
  <c r="C80" i="92" s="1"/>
  <c r="C81" i="92" s="1"/>
  <c r="C82" i="92" s="1"/>
  <c r="B74" i="92"/>
  <c r="B70" i="92"/>
  <c r="B69" i="92" s="1"/>
  <c r="C60" i="92"/>
  <c r="C61" i="92" s="1"/>
  <c r="C42" i="92" s="1"/>
  <c r="E58" i="92"/>
  <c r="B56" i="92"/>
  <c r="B52" i="92"/>
  <c r="B31" i="92" s="1"/>
  <c r="C40" i="92"/>
  <c r="C19" i="92" s="1"/>
  <c r="C20" i="92" s="1"/>
  <c r="C21" i="92" s="1"/>
  <c r="C22" i="92" s="1"/>
  <c r="C23" i="92" s="1"/>
  <c r="C24" i="92" s="1"/>
  <c r="C25" i="92" s="1"/>
  <c r="C26" i="92" s="1"/>
  <c r="C27" i="92" s="1"/>
  <c r="C28" i="92" s="1"/>
  <c r="C29" i="92" s="1"/>
  <c r="C30" i="92" s="1"/>
  <c r="C31" i="92" s="1"/>
  <c r="B35" i="92"/>
  <c r="C186" i="91"/>
  <c r="C187" i="91" s="1"/>
  <c r="C188" i="91" s="1"/>
  <c r="C189" i="91" s="1"/>
  <c r="C190" i="91" s="1"/>
  <c r="C191" i="91" s="1"/>
  <c r="C192" i="91" s="1"/>
  <c r="C193" i="91" s="1"/>
  <c r="C194" i="91" s="1"/>
  <c r="C195" i="91" s="1"/>
  <c r="C196" i="91" s="1"/>
  <c r="C197" i="91" s="1"/>
  <c r="D184" i="91"/>
  <c r="C182" i="91"/>
  <c r="B180" i="91"/>
  <c r="B179" i="91"/>
  <c r="B178" i="91" s="1"/>
  <c r="B177" i="91" s="1"/>
  <c r="B176" i="91" s="1"/>
  <c r="B175" i="91" s="1"/>
  <c r="B174" i="91" s="1"/>
  <c r="B173" i="91" s="1"/>
  <c r="B172" i="91" s="1"/>
  <c r="B171" i="91" s="1"/>
  <c r="B170" i="91" s="1"/>
  <c r="B169" i="91" s="1"/>
  <c r="B168" i="91" s="1"/>
  <c r="C169" i="91"/>
  <c r="C170" i="91" s="1"/>
  <c r="C171" i="91" s="1"/>
  <c r="C172" i="91" s="1"/>
  <c r="C173" i="91" s="1"/>
  <c r="C174" i="91" s="1"/>
  <c r="C175" i="91" s="1"/>
  <c r="C176" i="91" s="1"/>
  <c r="C177" i="91" s="1"/>
  <c r="C178" i="91" s="1"/>
  <c r="C179" i="91" s="1"/>
  <c r="C180" i="91" s="1"/>
  <c r="D167" i="91"/>
  <c r="B165" i="91"/>
  <c r="B163" i="91"/>
  <c r="B162" i="91"/>
  <c r="B161" i="91" s="1"/>
  <c r="B160" i="91" s="1"/>
  <c r="B159" i="91" s="1"/>
  <c r="B158" i="91" s="1"/>
  <c r="B157" i="91" s="1"/>
  <c r="B156" i="91" s="1"/>
  <c r="B155" i="91" s="1"/>
  <c r="B154" i="91" s="1"/>
  <c r="B153" i="91" s="1"/>
  <c r="B152" i="91" s="1"/>
  <c r="C153" i="91"/>
  <c r="C154" i="91" s="1"/>
  <c r="C155" i="91" s="1"/>
  <c r="C156" i="91" s="1"/>
  <c r="C157" i="91" s="1"/>
  <c r="C158" i="91" s="1"/>
  <c r="C159" i="91" s="1"/>
  <c r="C160" i="91" s="1"/>
  <c r="C161" i="91" s="1"/>
  <c r="C162" i="91" s="1"/>
  <c r="C163" i="91" s="1"/>
  <c r="C152" i="91"/>
  <c r="B151" i="91"/>
  <c r="D150" i="91"/>
  <c r="B148" i="91"/>
  <c r="C134" i="91"/>
  <c r="C135" i="91" s="1"/>
  <c r="C136" i="91" s="1"/>
  <c r="C137" i="91" s="1"/>
  <c r="C138" i="91" s="1"/>
  <c r="C139" i="91" s="1"/>
  <c r="C140" i="91" s="1"/>
  <c r="C141" i="91" s="1"/>
  <c r="C142" i="91" s="1"/>
  <c r="C143" i="91" s="1"/>
  <c r="C144" i="91" s="1"/>
  <c r="C145" i="91" s="1"/>
  <c r="E132" i="91"/>
  <c r="E184" i="91" s="1"/>
  <c r="C130" i="91"/>
  <c r="B128" i="91"/>
  <c r="B127" i="91"/>
  <c r="B126" i="91"/>
  <c r="B125" i="91"/>
  <c r="B124" i="91"/>
  <c r="B123" i="91"/>
  <c r="B122" i="91"/>
  <c r="B121" i="91"/>
  <c r="B120" i="91"/>
  <c r="B119" i="91"/>
  <c r="C118" i="91"/>
  <c r="C119" i="91" s="1"/>
  <c r="C120" i="91" s="1"/>
  <c r="C121" i="91" s="1"/>
  <c r="C122" i="91" s="1"/>
  <c r="C123" i="91" s="1"/>
  <c r="C124" i="91" s="1"/>
  <c r="C125" i="91" s="1"/>
  <c r="C126" i="91" s="1"/>
  <c r="C127" i="91" s="1"/>
  <c r="C128" i="91" s="1"/>
  <c r="B118" i="91"/>
  <c r="C117" i="91"/>
  <c r="B117" i="91"/>
  <c r="B116" i="91"/>
  <c r="E115" i="91"/>
  <c r="B113" i="91"/>
  <c r="B111" i="91"/>
  <c r="B110" i="91" s="1"/>
  <c r="B109" i="91" s="1"/>
  <c r="B108" i="91" s="1"/>
  <c r="B107" i="91" s="1"/>
  <c r="B106" i="91" s="1"/>
  <c r="B105" i="91" s="1"/>
  <c r="B104" i="91" s="1"/>
  <c r="B103" i="91" s="1"/>
  <c r="B102" i="91" s="1"/>
  <c r="B101" i="91" s="1"/>
  <c r="B100" i="91" s="1"/>
  <c r="B99" i="91" s="1"/>
  <c r="C100" i="91"/>
  <c r="C101" i="91" s="1"/>
  <c r="C102" i="91" s="1"/>
  <c r="C103" i="91" s="1"/>
  <c r="C104" i="91" s="1"/>
  <c r="C105" i="91" s="1"/>
  <c r="C106" i="91" s="1"/>
  <c r="C107" i="91" s="1"/>
  <c r="C108" i="91" s="1"/>
  <c r="C109" i="91" s="1"/>
  <c r="C110" i="91" s="1"/>
  <c r="C111" i="91" s="1"/>
  <c r="E98" i="91"/>
  <c r="B96" i="91"/>
  <c r="B92" i="91"/>
  <c r="B91" i="91"/>
  <c r="B90" i="91"/>
  <c r="B89" i="91"/>
  <c r="B88" i="91" s="1"/>
  <c r="B87" i="91" s="1"/>
  <c r="B86" i="91" s="1"/>
  <c r="B85" i="91" s="1"/>
  <c r="C84" i="91"/>
  <c r="C85" i="91" s="1"/>
  <c r="C86" i="91" s="1"/>
  <c r="C87" i="91" s="1"/>
  <c r="C88" i="91" s="1"/>
  <c r="C89" i="91" s="1"/>
  <c r="C90" i="91" s="1"/>
  <c r="C91" i="91" s="1"/>
  <c r="C92" i="91" s="1"/>
  <c r="B84" i="91"/>
  <c r="B83" i="91" s="1"/>
  <c r="B82" i="91" s="1"/>
  <c r="B81" i="91" s="1"/>
  <c r="C82" i="91"/>
  <c r="C83" i="91" s="1"/>
  <c r="B78" i="91"/>
  <c r="B76" i="91"/>
  <c r="B75" i="91"/>
  <c r="B74" i="91" s="1"/>
  <c r="B73" i="91" s="1"/>
  <c r="B72" i="91" s="1"/>
  <c r="B71" i="91" s="1"/>
  <c r="B70" i="91" s="1"/>
  <c r="B69" i="91" s="1"/>
  <c r="B68" i="91" s="1"/>
  <c r="B67" i="91" s="1"/>
  <c r="B66" i="91" s="1"/>
  <c r="B65" i="91" s="1"/>
  <c r="B64" i="91" s="1"/>
  <c r="C66" i="91"/>
  <c r="C67" i="91" s="1"/>
  <c r="C68" i="91" s="1"/>
  <c r="C69" i="91" s="1"/>
  <c r="C70" i="91" s="1"/>
  <c r="C71" i="91" s="1"/>
  <c r="C72" i="91" s="1"/>
  <c r="C73" i="91" s="1"/>
  <c r="C74" i="91" s="1"/>
  <c r="C75" i="91" s="1"/>
  <c r="C76" i="91" s="1"/>
  <c r="C65" i="91"/>
  <c r="G63" i="91"/>
  <c r="E63" i="91"/>
  <c r="F63" i="91" s="1"/>
  <c r="B61" i="91"/>
  <c r="B57" i="91"/>
  <c r="B56" i="91"/>
  <c r="B55" i="91"/>
  <c r="B54" i="91" s="1"/>
  <c r="B53" i="91" s="1"/>
  <c r="B52" i="91" s="1"/>
  <c r="B51" i="91" s="1"/>
  <c r="B50" i="91" s="1"/>
  <c r="B49" i="91" s="1"/>
  <c r="B48" i="91" s="1"/>
  <c r="B47" i="91" s="1"/>
  <c r="B46" i="91" s="1"/>
  <c r="C47" i="91"/>
  <c r="C48" i="91" s="1"/>
  <c r="C49" i="91" s="1"/>
  <c r="C50" i="91" s="1"/>
  <c r="C51" i="91" s="1"/>
  <c r="C52" i="91" s="1"/>
  <c r="C53" i="91" s="1"/>
  <c r="C54" i="91" s="1"/>
  <c r="C55" i="91" s="1"/>
  <c r="C56" i="91" s="1"/>
  <c r="C57" i="91" s="1"/>
  <c r="B43" i="91"/>
  <c r="B37" i="91"/>
  <c r="B36" i="91"/>
  <c r="B35" i="91" s="1"/>
  <c r="C31" i="91"/>
  <c r="C32" i="91" s="1"/>
  <c r="C30" i="91"/>
  <c r="C27" i="91"/>
  <c r="C28" i="91" s="1"/>
  <c r="C29" i="91" s="1"/>
  <c r="D26" i="91" a="1"/>
  <c r="D38" i="91" s="1"/>
  <c r="E25" i="91"/>
  <c r="B23" i="91"/>
  <c r="B19" i="91"/>
  <c r="B18" i="91"/>
  <c r="C11" i="91"/>
  <c r="D11" i="91" s="1"/>
  <c r="D10" i="91"/>
  <c r="C10" i="91"/>
  <c r="D9" i="91"/>
  <c r="C9" i="91"/>
  <c r="D8" i="91"/>
  <c r="C8" i="91"/>
  <c r="D7" i="91"/>
  <c r="C7" i="91"/>
  <c r="B3" i="91"/>
  <c r="B93" i="90"/>
  <c r="B92" i="90"/>
  <c r="B91" i="90"/>
  <c r="B90" i="90"/>
  <c r="B89" i="90"/>
  <c r="B88" i="90"/>
  <c r="B87" i="90"/>
  <c r="B86" i="90"/>
  <c r="B85" i="90"/>
  <c r="B84" i="90"/>
  <c r="B83" i="90"/>
  <c r="C82" i="90"/>
  <c r="D82" i="90" s="1"/>
  <c r="B82" i="90"/>
  <c r="D81" i="90"/>
  <c r="B81" i="90"/>
  <c r="E80" i="90"/>
  <c r="F80" i="90" s="1"/>
  <c r="B78" i="90"/>
  <c r="B74" i="90"/>
  <c r="B73" i="90"/>
  <c r="B72" i="90"/>
  <c r="B71" i="90" s="1"/>
  <c r="B70" i="90" s="1"/>
  <c r="B69" i="90" s="1"/>
  <c r="B68" i="90" s="1"/>
  <c r="B67" i="90" s="1"/>
  <c r="B66" i="90" s="1"/>
  <c r="B65" i="90" s="1"/>
  <c r="B64" i="90" s="1"/>
  <c r="B63" i="90" s="1"/>
  <c r="C64" i="90"/>
  <c r="C65" i="90" s="1"/>
  <c r="C66" i="90" s="1"/>
  <c r="C67" i="90" s="1"/>
  <c r="C68" i="90" s="1"/>
  <c r="C69" i="90" s="1"/>
  <c r="C70" i="90" s="1"/>
  <c r="C71" i="90" s="1"/>
  <c r="C72" i="90" s="1"/>
  <c r="C73" i="90" s="1"/>
  <c r="C74" i="90" s="1"/>
  <c r="B60" i="90"/>
  <c r="P58" i="90"/>
  <c r="B56" i="90"/>
  <c r="B55" i="90" s="1"/>
  <c r="B54" i="90" s="1"/>
  <c r="B53" i="90" s="1"/>
  <c r="C52" i="90"/>
  <c r="C53" i="90" s="1"/>
  <c r="C54" i="90" s="1"/>
  <c r="C55" i="90" s="1"/>
  <c r="C56" i="90" s="1"/>
  <c r="B52" i="90"/>
  <c r="B51" i="90" s="1"/>
  <c r="B50" i="90" s="1"/>
  <c r="B49" i="90" s="1"/>
  <c r="B48" i="90" s="1"/>
  <c r="B47" i="90" s="1"/>
  <c r="B46" i="90" s="1"/>
  <c r="B45" i="90" s="1"/>
  <c r="C49" i="90"/>
  <c r="C50" i="90" s="1"/>
  <c r="C51" i="90" s="1"/>
  <c r="C46" i="90"/>
  <c r="C47" i="90" s="1"/>
  <c r="C48" i="90" s="1"/>
  <c r="E44" i="90"/>
  <c r="E62" i="90" s="1"/>
  <c r="B42" i="90"/>
  <c r="B38" i="90"/>
  <c r="B37" i="90" s="1"/>
  <c r="C28" i="90"/>
  <c r="C29" i="90" s="1"/>
  <c r="G26" i="90"/>
  <c r="F26" i="90"/>
  <c r="E26" i="90"/>
  <c r="B24" i="90"/>
  <c r="B20" i="90"/>
  <c r="B19" i="90"/>
  <c r="C9" i="90"/>
  <c r="D8" i="90"/>
  <c r="C8" i="90"/>
  <c r="B3" i="90"/>
  <c r="D26" i="88" a="1"/>
  <c r="E26" i="88" s="1"/>
  <c r="C195" i="88"/>
  <c r="C196" i="88" s="1"/>
  <c r="C197" i="88" s="1"/>
  <c r="C191" i="88"/>
  <c r="C192" i="88" s="1"/>
  <c r="C193" i="88" s="1"/>
  <c r="C194" i="88" s="1"/>
  <c r="C187" i="88"/>
  <c r="C188" i="88" s="1"/>
  <c r="C189" i="88" s="1"/>
  <c r="C190" i="88" s="1"/>
  <c r="C186" i="88"/>
  <c r="D184" i="88"/>
  <c r="C182" i="88"/>
  <c r="B180" i="88"/>
  <c r="B179" i="88"/>
  <c r="B178" i="88"/>
  <c r="B177" i="88"/>
  <c r="B176" i="88"/>
  <c r="B175" i="88"/>
  <c r="B174" i="88"/>
  <c r="B173" i="88"/>
  <c r="B172" i="88"/>
  <c r="B171" i="88"/>
  <c r="B170" i="88"/>
  <c r="C169" i="88"/>
  <c r="C170" i="88" s="1"/>
  <c r="C171" i="88" s="1"/>
  <c r="C172" i="88" s="1"/>
  <c r="C173" i="88" s="1"/>
  <c r="C174" i="88" s="1"/>
  <c r="C175" i="88" s="1"/>
  <c r="C176" i="88" s="1"/>
  <c r="C177" i="88" s="1"/>
  <c r="C178" i="88" s="1"/>
  <c r="C179" i="88" s="1"/>
  <c r="C180" i="88" s="1"/>
  <c r="B169" i="88"/>
  <c r="B168" i="88"/>
  <c r="D167" i="88"/>
  <c r="B165" i="88"/>
  <c r="B163" i="88"/>
  <c r="B162" i="88" s="1"/>
  <c r="B161" i="88" s="1"/>
  <c r="B160" i="88" s="1"/>
  <c r="B159" i="88" s="1"/>
  <c r="B158" i="88" s="1"/>
  <c r="B157" i="88"/>
  <c r="B156" i="88" s="1"/>
  <c r="B155" i="88" s="1"/>
  <c r="B154" i="88" s="1"/>
  <c r="B153" i="88" s="1"/>
  <c r="B152" i="88" s="1"/>
  <c r="B151" i="88" s="1"/>
  <c r="C153" i="88"/>
  <c r="C154" i="88" s="1"/>
  <c r="C155" i="88" s="1"/>
  <c r="C156" i="88" s="1"/>
  <c r="C157" i="88" s="1"/>
  <c r="C158" i="88" s="1"/>
  <c r="C159" i="88" s="1"/>
  <c r="C160" i="88" s="1"/>
  <c r="C161" i="88" s="1"/>
  <c r="C162" i="88" s="1"/>
  <c r="C163" i="88" s="1"/>
  <c r="C152" i="88"/>
  <c r="D150" i="88"/>
  <c r="B148" i="88"/>
  <c r="C134" i="88"/>
  <c r="C135" i="88" s="1"/>
  <c r="C136" i="88" s="1"/>
  <c r="C137" i="88" s="1"/>
  <c r="C138" i="88" s="1"/>
  <c r="C139" i="88" s="1"/>
  <c r="C140" i="88" s="1"/>
  <c r="C141" i="88" s="1"/>
  <c r="C142" i="88" s="1"/>
  <c r="C143" i="88" s="1"/>
  <c r="C144" i="88" s="1"/>
  <c r="C145" i="88" s="1"/>
  <c r="E132" i="88"/>
  <c r="C130" i="88"/>
  <c r="B128" i="88"/>
  <c r="B127" i="88"/>
  <c r="B126" i="88" s="1"/>
  <c r="B125" i="88" s="1"/>
  <c r="B124" i="88" s="1"/>
  <c r="B123" i="88"/>
  <c r="B122" i="88" s="1"/>
  <c r="B121" i="88" s="1"/>
  <c r="B120" i="88" s="1"/>
  <c r="B119" i="88" s="1"/>
  <c r="B118" i="88" s="1"/>
  <c r="B117" i="88" s="1"/>
  <c r="B116" i="88" s="1"/>
  <c r="C117" i="88"/>
  <c r="C118" i="88" s="1"/>
  <c r="C119" i="88" s="1"/>
  <c r="C120" i="88" s="1"/>
  <c r="C121" i="88" s="1"/>
  <c r="C122" i="88" s="1"/>
  <c r="C123" i="88" s="1"/>
  <c r="C124" i="88" s="1"/>
  <c r="C125" i="88" s="1"/>
  <c r="C126" i="88" s="1"/>
  <c r="C127" i="88" s="1"/>
  <c r="C128" i="88" s="1"/>
  <c r="F115" i="88"/>
  <c r="E115" i="88"/>
  <c r="E167" i="88" s="1"/>
  <c r="B113" i="88"/>
  <c r="B111" i="88"/>
  <c r="B110" i="88"/>
  <c r="B109" i="88"/>
  <c r="B108" i="88"/>
  <c r="B107" i="88"/>
  <c r="B106" i="88"/>
  <c r="B105" i="88"/>
  <c r="B104" i="88"/>
  <c r="B103" i="88"/>
  <c r="B102" i="88"/>
  <c r="B101" i="88"/>
  <c r="C100" i="88"/>
  <c r="C101" i="88" s="1"/>
  <c r="C102" i="88" s="1"/>
  <c r="C103" i="88" s="1"/>
  <c r="C104" i="88" s="1"/>
  <c r="C105" i="88" s="1"/>
  <c r="C106" i="88" s="1"/>
  <c r="C107" i="88" s="1"/>
  <c r="C108" i="88" s="1"/>
  <c r="C109" i="88" s="1"/>
  <c r="C110" i="88" s="1"/>
  <c r="C111" i="88" s="1"/>
  <c r="B100" i="88"/>
  <c r="B99" i="88" s="1"/>
  <c r="E98" i="88"/>
  <c r="B96" i="88"/>
  <c r="B92" i="88"/>
  <c r="B91" i="88"/>
  <c r="B90" i="88"/>
  <c r="B89" i="88" s="1"/>
  <c r="B88" i="88" s="1"/>
  <c r="B87" i="88" s="1"/>
  <c r="B86" i="88" s="1"/>
  <c r="B85" i="88" s="1"/>
  <c r="B84" i="88"/>
  <c r="B83" i="88" s="1"/>
  <c r="B82" i="88" s="1"/>
  <c r="B81" i="88" s="1"/>
  <c r="C82" i="88"/>
  <c r="C83" i="88" s="1"/>
  <c r="C84" i="88" s="1"/>
  <c r="C85" i="88" s="1"/>
  <c r="C86" i="88" s="1"/>
  <c r="C87" i="88" s="1"/>
  <c r="C88" i="88" s="1"/>
  <c r="C89" i="88" s="1"/>
  <c r="C90" i="88" s="1"/>
  <c r="C91" i="88" s="1"/>
  <c r="C92" i="88" s="1"/>
  <c r="B78" i="88"/>
  <c r="C76" i="88"/>
  <c r="B76" i="88"/>
  <c r="B75" i="88"/>
  <c r="B74" i="88"/>
  <c r="B73" i="88"/>
  <c r="B72" i="88" s="1"/>
  <c r="B71" i="88" s="1"/>
  <c r="B70" i="88" s="1"/>
  <c r="B69" i="88" s="1"/>
  <c r="B68" i="88" s="1"/>
  <c r="B67" i="88" s="1"/>
  <c r="B66" i="88"/>
  <c r="B65" i="88" s="1"/>
  <c r="B64" i="88" s="1"/>
  <c r="C65" i="88"/>
  <c r="C66" i="88" s="1"/>
  <c r="C67" i="88" s="1"/>
  <c r="C68" i="88" s="1"/>
  <c r="C69" i="88" s="1"/>
  <c r="C70" i="88" s="1"/>
  <c r="C71" i="88" s="1"/>
  <c r="C72" i="88" s="1"/>
  <c r="C73" i="88" s="1"/>
  <c r="C74" i="88" s="1"/>
  <c r="C75" i="88" s="1"/>
  <c r="E63" i="88"/>
  <c r="B61" i="88"/>
  <c r="B57" i="88"/>
  <c r="B56" i="88"/>
  <c r="B55" i="88" s="1"/>
  <c r="B54" i="88" s="1"/>
  <c r="B53" i="88" s="1"/>
  <c r="B52" i="88"/>
  <c r="B51" i="88"/>
  <c r="B50" i="88"/>
  <c r="B49" i="88" s="1"/>
  <c r="B48" i="88" s="1"/>
  <c r="B47" i="88" s="1"/>
  <c r="B46" i="88" s="1"/>
  <c r="C48" i="88"/>
  <c r="C49" i="88" s="1"/>
  <c r="C50" i="88" s="1"/>
  <c r="C51" i="88" s="1"/>
  <c r="C52" i="88" s="1"/>
  <c r="C53" i="88" s="1"/>
  <c r="C54" i="88" s="1"/>
  <c r="C55" i="88" s="1"/>
  <c r="C56" i="88" s="1"/>
  <c r="C57" i="88" s="1"/>
  <c r="C47" i="88"/>
  <c r="B43" i="88"/>
  <c r="B37" i="88"/>
  <c r="B36" i="88" s="1"/>
  <c r="C30" i="88"/>
  <c r="C31" i="88" s="1"/>
  <c r="C32" i="88" s="1"/>
  <c r="C29" i="88"/>
  <c r="C28" i="88"/>
  <c r="C27" i="88"/>
  <c r="F25" i="88"/>
  <c r="E25" i="88"/>
  <c r="D45" i="88" s="1"/>
  <c r="D80" i="88" s="1"/>
  <c r="B23" i="88"/>
  <c r="B19" i="88"/>
  <c r="B18" i="88"/>
  <c r="C10" i="88"/>
  <c r="D10" i="88" s="1"/>
  <c r="C9" i="88"/>
  <c r="D9" i="88" s="1"/>
  <c r="D8" i="88"/>
  <c r="C8" i="88"/>
  <c r="C7" i="88"/>
  <c r="D7" i="88" s="1"/>
  <c r="B3" i="88"/>
  <c r="B93" i="87"/>
  <c r="B92" i="87"/>
  <c r="B91" i="87"/>
  <c r="B90" i="87"/>
  <c r="B89" i="87"/>
  <c r="B88" i="87"/>
  <c r="B87" i="87"/>
  <c r="B86" i="87"/>
  <c r="B85" i="87"/>
  <c r="B84" i="87"/>
  <c r="C83" i="87"/>
  <c r="C84" i="87" s="1"/>
  <c r="B83" i="87"/>
  <c r="C82" i="87"/>
  <c r="D82" i="87" s="1"/>
  <c r="B82" i="87"/>
  <c r="D81" i="87"/>
  <c r="B81" i="87"/>
  <c r="E80" i="87"/>
  <c r="F80" i="87" s="1"/>
  <c r="B78" i="87"/>
  <c r="B74" i="87"/>
  <c r="B73" i="87"/>
  <c r="B72" i="87"/>
  <c r="B71" i="87"/>
  <c r="B70" i="87" s="1"/>
  <c r="B69" i="87" s="1"/>
  <c r="B68" i="87" s="1"/>
  <c r="B67" i="87" s="1"/>
  <c r="B66" i="87" s="1"/>
  <c r="B65" i="87" s="1"/>
  <c r="B64" i="87" s="1"/>
  <c r="B63" i="87" s="1"/>
  <c r="C64" i="87"/>
  <c r="C65" i="87" s="1"/>
  <c r="C66" i="87" s="1"/>
  <c r="C67" i="87" s="1"/>
  <c r="C68" i="87" s="1"/>
  <c r="C69" i="87" s="1"/>
  <c r="C70" i="87" s="1"/>
  <c r="C71" i="87" s="1"/>
  <c r="C72" i="87" s="1"/>
  <c r="C73" i="87" s="1"/>
  <c r="C74" i="87" s="1"/>
  <c r="D62" i="87"/>
  <c r="B60" i="87"/>
  <c r="P58" i="87"/>
  <c r="B56" i="87"/>
  <c r="B55" i="87" s="1"/>
  <c r="B54" i="87" s="1"/>
  <c r="B53" i="87" s="1"/>
  <c r="B52" i="87" s="1"/>
  <c r="B51" i="87" s="1"/>
  <c r="B50" i="87" s="1"/>
  <c r="B49" i="87" s="1"/>
  <c r="B48" i="87" s="1"/>
  <c r="B47" i="87" s="1"/>
  <c r="B46" i="87" s="1"/>
  <c r="B45" i="87" s="1"/>
  <c r="C46" i="87"/>
  <c r="C47" i="87" s="1"/>
  <c r="C48" i="87" s="1"/>
  <c r="C49" i="87" s="1"/>
  <c r="C50" i="87" s="1"/>
  <c r="C51" i="87" s="1"/>
  <c r="C52" i="87" s="1"/>
  <c r="C53" i="87" s="1"/>
  <c r="C54" i="87" s="1"/>
  <c r="C55" i="87" s="1"/>
  <c r="C56" i="87" s="1"/>
  <c r="D44" i="87"/>
  <c r="B42" i="87"/>
  <c r="B38" i="87"/>
  <c r="C30" i="87"/>
  <c r="C29" i="87"/>
  <c r="C28" i="87"/>
  <c r="E26" i="87"/>
  <c r="F26" i="87" s="1"/>
  <c r="B24" i="87"/>
  <c r="B20" i="87"/>
  <c r="C11" i="87"/>
  <c r="D11" i="87" s="1"/>
  <c r="C10" i="87"/>
  <c r="D10" i="87" s="1"/>
  <c r="C9" i="87"/>
  <c r="D9" i="87" s="1"/>
  <c r="I8" i="87"/>
  <c r="H8" i="87"/>
  <c r="C8" i="87"/>
  <c r="D8" i="87" s="1"/>
  <c r="B3" i="87"/>
  <c r="B78" i="2"/>
  <c r="B60" i="2"/>
  <c r="B42" i="2"/>
  <c r="B24" i="2"/>
  <c r="B3" i="2"/>
  <c r="C182" i="5"/>
  <c r="B165" i="5"/>
  <c r="C130" i="5"/>
  <c r="B148" i="5"/>
  <c r="B113" i="5"/>
  <c r="B96" i="5"/>
  <c r="B78" i="5"/>
  <c r="B61" i="5"/>
  <c r="B43" i="5"/>
  <c r="B23" i="5"/>
  <c r="B3" i="5"/>
  <c r="Q35" i="85"/>
  <c r="Q34" i="85"/>
  <c r="Q33" i="85"/>
  <c r="Q32" i="85"/>
  <c r="Q31" i="85"/>
  <c r="Q30" i="85"/>
  <c r="Q29" i="85"/>
  <c r="Q28" i="85"/>
  <c r="Q27" i="85"/>
  <c r="Q26" i="85"/>
  <c r="Q25" i="85"/>
  <c r="Q24" i="85"/>
  <c r="Q23" i="85"/>
  <c r="E22" i="85"/>
  <c r="F22" i="85" s="1"/>
  <c r="G22" i="85" s="1"/>
  <c r="H22" i="85" s="1"/>
  <c r="I22" i="85" s="1"/>
  <c r="J22" i="85" s="1"/>
  <c r="K22" i="85" s="1"/>
  <c r="L22" i="85" s="1"/>
  <c r="M22" i="85" s="1"/>
  <c r="N22" i="85" s="1"/>
  <c r="O22" i="85" s="1"/>
  <c r="P22" i="85" s="1"/>
  <c r="B16" i="85"/>
  <c r="B15" i="85" s="1"/>
  <c r="B14" i="85" s="1"/>
  <c r="B13" i="85" s="1"/>
  <c r="B12" i="85" s="1"/>
  <c r="B11" i="85" s="1"/>
  <c r="B10" i="85" s="1"/>
  <c r="B9" i="85" s="1"/>
  <c r="B8" i="85" s="1"/>
  <c r="B7" i="85" s="1"/>
  <c r="B6" i="85" s="1"/>
  <c r="B5" i="85" s="1"/>
  <c r="C6" i="85"/>
  <c r="Q6" i="85" s="1"/>
  <c r="Q5" i="85"/>
  <c r="F4" i="85"/>
  <c r="G4" i="85" s="1"/>
  <c r="H4" i="85" s="1"/>
  <c r="I4" i="85" s="1"/>
  <c r="J4" i="85" s="1"/>
  <c r="K4" i="85" s="1"/>
  <c r="L4" i="85" s="1"/>
  <c r="M4" i="85" s="1"/>
  <c r="N4" i="85" s="1"/>
  <c r="O4" i="85" s="1"/>
  <c r="P4" i="85" s="1"/>
  <c r="E4" i="85"/>
  <c r="Q147" i="84"/>
  <c r="Q146" i="84"/>
  <c r="Q145" i="84"/>
  <c r="Q144" i="84"/>
  <c r="Q143" i="84"/>
  <c r="Q142" i="84"/>
  <c r="Q141" i="84"/>
  <c r="Q140" i="84"/>
  <c r="Q139" i="84"/>
  <c r="Q138" i="84"/>
  <c r="Q137" i="84"/>
  <c r="Q136" i="84"/>
  <c r="Q135" i="84"/>
  <c r="E134" i="84"/>
  <c r="F134" i="84" s="1"/>
  <c r="G134" i="84" s="1"/>
  <c r="H134" i="84" s="1"/>
  <c r="I134" i="84" s="1"/>
  <c r="J134" i="84" s="1"/>
  <c r="K134" i="84" s="1"/>
  <c r="L134" i="84" s="1"/>
  <c r="M134" i="84" s="1"/>
  <c r="N134" i="84" s="1"/>
  <c r="O134" i="84" s="1"/>
  <c r="P134" i="84" s="1"/>
  <c r="P129" i="84"/>
  <c r="O129" i="84"/>
  <c r="N129" i="84"/>
  <c r="M129" i="84"/>
  <c r="L129" i="84"/>
  <c r="K129" i="84"/>
  <c r="J129" i="84"/>
  <c r="I129" i="84"/>
  <c r="H129" i="84"/>
  <c r="G129" i="84"/>
  <c r="F129" i="84"/>
  <c r="E129" i="84"/>
  <c r="P128" i="84"/>
  <c r="O128" i="84"/>
  <c r="N128" i="84"/>
  <c r="M128" i="84"/>
  <c r="L128" i="84"/>
  <c r="K128" i="84"/>
  <c r="J128" i="84"/>
  <c r="I128" i="84"/>
  <c r="H128" i="84"/>
  <c r="G128" i="84"/>
  <c r="F128" i="84"/>
  <c r="P127" i="84"/>
  <c r="O127" i="84"/>
  <c r="N127" i="84"/>
  <c r="M127" i="84"/>
  <c r="L127" i="84"/>
  <c r="K127" i="84"/>
  <c r="J127" i="84"/>
  <c r="I127" i="84"/>
  <c r="H127" i="84"/>
  <c r="G127" i="84"/>
  <c r="P126" i="84"/>
  <c r="O126" i="84"/>
  <c r="N126" i="84"/>
  <c r="M126" i="84"/>
  <c r="L126" i="84"/>
  <c r="K126" i="84"/>
  <c r="J126" i="84"/>
  <c r="I126" i="84"/>
  <c r="H126" i="84"/>
  <c r="P125" i="84"/>
  <c r="O125" i="84"/>
  <c r="N125" i="84"/>
  <c r="M125" i="84"/>
  <c r="L125" i="84"/>
  <c r="K125" i="84"/>
  <c r="J125" i="84"/>
  <c r="I125" i="84"/>
  <c r="P124" i="84"/>
  <c r="O124" i="84"/>
  <c r="N124" i="84"/>
  <c r="M124" i="84"/>
  <c r="L124" i="84"/>
  <c r="K124" i="84"/>
  <c r="J124" i="84"/>
  <c r="P123" i="84"/>
  <c r="O123" i="84"/>
  <c r="N123" i="84"/>
  <c r="M123" i="84"/>
  <c r="L123" i="84"/>
  <c r="K123" i="84"/>
  <c r="P122" i="84"/>
  <c r="O122" i="84"/>
  <c r="N122" i="84"/>
  <c r="M122" i="84"/>
  <c r="L122" i="84"/>
  <c r="P121" i="84"/>
  <c r="O121" i="84"/>
  <c r="N121" i="84"/>
  <c r="M121" i="84"/>
  <c r="P120" i="84"/>
  <c r="O120" i="84"/>
  <c r="N120" i="84"/>
  <c r="P119" i="84"/>
  <c r="O119" i="84"/>
  <c r="P118" i="84"/>
  <c r="E116" i="84"/>
  <c r="F116" i="84" s="1"/>
  <c r="G116" i="84" s="1"/>
  <c r="H116" i="84" s="1"/>
  <c r="I116" i="84" s="1"/>
  <c r="J116" i="84" s="1"/>
  <c r="K116" i="84" s="1"/>
  <c r="L116" i="84" s="1"/>
  <c r="M116" i="84" s="1"/>
  <c r="N116" i="84" s="1"/>
  <c r="O116" i="84" s="1"/>
  <c r="P116" i="84" s="1"/>
  <c r="E98" i="84"/>
  <c r="F98" i="84" s="1"/>
  <c r="G98" i="84" s="1"/>
  <c r="H98" i="84" s="1"/>
  <c r="I98" i="84" s="1"/>
  <c r="J98" i="84" s="1"/>
  <c r="K98" i="84" s="1"/>
  <c r="L98" i="84" s="1"/>
  <c r="M98" i="84" s="1"/>
  <c r="N98" i="84" s="1"/>
  <c r="O98" i="84" s="1"/>
  <c r="P98" i="84" s="1"/>
  <c r="E80" i="84"/>
  <c r="F80" i="84" s="1"/>
  <c r="G80" i="84" s="1"/>
  <c r="H80" i="84" s="1"/>
  <c r="I80" i="84" s="1"/>
  <c r="J80" i="84" s="1"/>
  <c r="K80" i="84" s="1"/>
  <c r="L80" i="84" s="1"/>
  <c r="M80" i="84" s="1"/>
  <c r="N80" i="84" s="1"/>
  <c r="O80" i="84" s="1"/>
  <c r="P80" i="84" s="1"/>
  <c r="E62" i="84"/>
  <c r="F62" i="84" s="1"/>
  <c r="G62" i="84" s="1"/>
  <c r="H62" i="84" s="1"/>
  <c r="I62" i="84" s="1"/>
  <c r="J62" i="84" s="1"/>
  <c r="K62" i="84" s="1"/>
  <c r="L62" i="84" s="1"/>
  <c r="M62" i="84" s="1"/>
  <c r="N62" i="84" s="1"/>
  <c r="O62" i="84" s="1"/>
  <c r="P62" i="84" s="1"/>
  <c r="E45" i="84"/>
  <c r="F45" i="84" s="1"/>
  <c r="G45" i="84" s="1"/>
  <c r="H45" i="84" s="1"/>
  <c r="I45" i="84" s="1"/>
  <c r="J45" i="84" s="1"/>
  <c r="K45" i="84" s="1"/>
  <c r="L45" i="84" s="1"/>
  <c r="M45" i="84" s="1"/>
  <c r="N45" i="84" s="1"/>
  <c r="O45" i="84" s="1"/>
  <c r="P45" i="84" s="1"/>
  <c r="P38" i="84"/>
  <c r="P39" i="84" s="1"/>
  <c r="P46" i="84" s="1"/>
  <c r="D36" i="84"/>
  <c r="D34" i="84"/>
  <c r="E33" i="84"/>
  <c r="D33" i="84"/>
  <c r="F32" i="84"/>
  <c r="E32" i="84"/>
  <c r="D32" i="84"/>
  <c r="G31" i="84"/>
  <c r="F31" i="84"/>
  <c r="E31" i="84"/>
  <c r="D31" i="84"/>
  <c r="H30" i="84"/>
  <c r="G30" i="84"/>
  <c r="F30" i="84"/>
  <c r="E30" i="84"/>
  <c r="D30" i="84"/>
  <c r="I29" i="84"/>
  <c r="H29" i="84"/>
  <c r="G29" i="84"/>
  <c r="F29" i="84"/>
  <c r="E29" i="84"/>
  <c r="D29" i="84"/>
  <c r="J28" i="84"/>
  <c r="I28" i="84"/>
  <c r="H28" i="84"/>
  <c r="G28" i="84"/>
  <c r="F28" i="84"/>
  <c r="E28" i="84"/>
  <c r="D28" i="84"/>
  <c r="K27" i="84"/>
  <c r="J27" i="84"/>
  <c r="I27" i="84"/>
  <c r="H27" i="84"/>
  <c r="G27" i="84"/>
  <c r="F27" i="84"/>
  <c r="E27" i="84"/>
  <c r="D27" i="84"/>
  <c r="L26" i="84"/>
  <c r="K26" i="84"/>
  <c r="J26" i="84"/>
  <c r="I26" i="84"/>
  <c r="H26" i="84"/>
  <c r="G26" i="84"/>
  <c r="F26" i="84"/>
  <c r="E26" i="84"/>
  <c r="D26" i="84"/>
  <c r="M25" i="84"/>
  <c r="L25" i="84"/>
  <c r="K25" i="84"/>
  <c r="J25" i="84"/>
  <c r="I25" i="84"/>
  <c r="H25" i="84"/>
  <c r="G25" i="84"/>
  <c r="F25" i="84"/>
  <c r="E25" i="84"/>
  <c r="D25" i="84"/>
  <c r="N24" i="84"/>
  <c r="M24" i="84"/>
  <c r="L24" i="84"/>
  <c r="K24" i="84"/>
  <c r="J24" i="84"/>
  <c r="I24" i="84"/>
  <c r="H24" i="84"/>
  <c r="G24" i="84"/>
  <c r="F24" i="84"/>
  <c r="E24" i="84"/>
  <c r="D24" i="84"/>
  <c r="O23" i="84"/>
  <c r="O37" i="84" s="1"/>
  <c r="N23" i="84"/>
  <c r="M23" i="84"/>
  <c r="L23" i="84"/>
  <c r="K23" i="84"/>
  <c r="J23" i="84"/>
  <c r="I23" i="84"/>
  <c r="H23" i="84"/>
  <c r="G23" i="84"/>
  <c r="F23" i="84"/>
  <c r="E23" i="84"/>
  <c r="D23" i="84"/>
  <c r="E22" i="84"/>
  <c r="E36" i="84" s="1"/>
  <c r="B16" i="84"/>
  <c r="B15" i="84" s="1"/>
  <c r="B14" i="84" s="1"/>
  <c r="B13" i="84" s="1"/>
  <c r="B12" i="84" s="1"/>
  <c r="B11" i="84" s="1"/>
  <c r="B10" i="84" s="1"/>
  <c r="B9" i="84" s="1"/>
  <c r="B8" i="84" s="1"/>
  <c r="B7" i="84" s="1"/>
  <c r="B6" i="84" s="1"/>
  <c r="B5" i="84" s="1"/>
  <c r="C6" i="84"/>
  <c r="C7" i="84" s="1"/>
  <c r="Q7" i="84" s="1"/>
  <c r="Q5" i="84"/>
  <c r="E4" i="84"/>
  <c r="F4" i="84" s="1"/>
  <c r="G4" i="84" s="1"/>
  <c r="H4" i="84" s="1"/>
  <c r="I4" i="84" s="1"/>
  <c r="J4" i="84" s="1"/>
  <c r="K4" i="84" s="1"/>
  <c r="L4" i="84" s="1"/>
  <c r="M4" i="84" s="1"/>
  <c r="N4" i="84" s="1"/>
  <c r="O4" i="84" s="1"/>
  <c r="P4" i="84" s="1"/>
  <c r="E134" i="66"/>
  <c r="F134" i="66" s="1"/>
  <c r="G134" i="66" s="1"/>
  <c r="H134" i="66" s="1"/>
  <c r="I134" i="66" s="1"/>
  <c r="J134" i="66" s="1"/>
  <c r="K134" i="66" s="1"/>
  <c r="L134" i="66" s="1"/>
  <c r="M134" i="66" s="1"/>
  <c r="N134" i="66" s="1"/>
  <c r="O134" i="66" s="1"/>
  <c r="P134" i="66" s="1"/>
  <c r="E62" i="66"/>
  <c r="F62" i="66" s="1"/>
  <c r="G62" i="66" s="1"/>
  <c r="H62" i="66" s="1"/>
  <c r="I62" i="66" s="1"/>
  <c r="J62" i="66" s="1"/>
  <c r="K62" i="66" s="1"/>
  <c r="L62" i="66" s="1"/>
  <c r="M62" i="66" s="1"/>
  <c r="N62" i="66" s="1"/>
  <c r="O62" i="66" s="1"/>
  <c r="P62" i="66" s="1"/>
  <c r="E45" i="66"/>
  <c r="F45" i="66" s="1"/>
  <c r="G45" i="66" s="1"/>
  <c r="H45" i="66" s="1"/>
  <c r="I45" i="66" s="1"/>
  <c r="J45" i="66" s="1"/>
  <c r="K45" i="66" s="1"/>
  <c r="L45" i="66" s="1"/>
  <c r="M45" i="66" s="1"/>
  <c r="N45" i="66" s="1"/>
  <c r="O45" i="66" s="1"/>
  <c r="P45" i="66" s="1"/>
  <c r="B16" i="66"/>
  <c r="B15" i="66" s="1"/>
  <c r="B14" i="66" s="1"/>
  <c r="B13" i="66" s="1"/>
  <c r="B12" i="66" s="1"/>
  <c r="B11" i="66" s="1"/>
  <c r="B10" i="66" s="1"/>
  <c r="B9" i="66" s="1"/>
  <c r="B8" i="66" s="1"/>
  <c r="B7" i="66" s="1"/>
  <c r="B6" i="66" s="1"/>
  <c r="B5" i="66" s="1"/>
  <c r="C6" i="66"/>
  <c r="Q6" i="66" s="1"/>
  <c r="E4" i="66"/>
  <c r="F4" i="66" s="1"/>
  <c r="G4" i="66" s="1"/>
  <c r="H4" i="66" s="1"/>
  <c r="I4" i="66" s="1"/>
  <c r="J4" i="66" s="1"/>
  <c r="K4" i="66" s="1"/>
  <c r="L4" i="66" s="1"/>
  <c r="M4" i="66" s="1"/>
  <c r="N4" i="66" s="1"/>
  <c r="O4" i="66" s="1"/>
  <c r="P4" i="66" s="1"/>
  <c r="Q5" i="66"/>
  <c r="B19" i="5"/>
  <c r="C7" i="5"/>
  <c r="D7" i="5" s="1"/>
  <c r="B20" i="2"/>
  <c r="Q27" i="2"/>
  <c r="E8" i="2" s="1"/>
  <c r="D40" i="5"/>
  <c r="Q26" i="5"/>
  <c r="E7" i="5" s="1"/>
  <c r="I36" i="94" l="1"/>
  <c r="K34" i="94"/>
  <c r="O27" i="103"/>
  <c r="O65" i="103" s="1"/>
  <c r="H33" i="94"/>
  <c r="I26" i="100"/>
  <c r="F30" i="103"/>
  <c r="G30" i="94"/>
  <c r="M27" i="100"/>
  <c r="L47" i="100" s="1"/>
  <c r="D34" i="103"/>
  <c r="L29" i="94"/>
  <c r="M30" i="100"/>
  <c r="K36" i="103"/>
  <c r="F33" i="100"/>
  <c r="N33" i="100"/>
  <c r="G38" i="94"/>
  <c r="K37" i="100"/>
  <c r="J57" i="100" s="1"/>
  <c r="J148" i="111"/>
  <c r="H170" i="111" a="1"/>
  <c r="H170" i="111" s="1"/>
  <c r="I165" i="111"/>
  <c r="E43" i="111"/>
  <c r="E22" i="111"/>
  <c r="B64" i="111"/>
  <c r="B46" i="111"/>
  <c r="B25" i="111" s="1"/>
  <c r="C120" i="111"/>
  <c r="C154" i="111"/>
  <c r="O137" i="111"/>
  <c r="N137" i="111"/>
  <c r="C138" i="111"/>
  <c r="M137" i="111"/>
  <c r="J137" i="111"/>
  <c r="F137" i="111"/>
  <c r="E137" i="111"/>
  <c r="P137" i="111"/>
  <c r="D137" i="111"/>
  <c r="L137" i="111"/>
  <c r="K137" i="111"/>
  <c r="I137" i="111"/>
  <c r="G137" i="111"/>
  <c r="H137" i="111"/>
  <c r="C44" i="111"/>
  <c r="Q63" i="111"/>
  <c r="C64" i="111"/>
  <c r="H112" i="111"/>
  <c r="H94" i="111"/>
  <c r="G94" i="111"/>
  <c r="G112" i="111"/>
  <c r="I76" i="111"/>
  <c r="J58" i="111"/>
  <c r="C172" i="111"/>
  <c r="G42" i="111"/>
  <c r="H165" i="110"/>
  <c r="C155" i="110"/>
  <c r="C63" i="110"/>
  <c r="C43" i="110"/>
  <c r="H148" i="110"/>
  <c r="C119" i="110"/>
  <c r="F94" i="110"/>
  <c r="F112" i="110"/>
  <c r="B62" i="110"/>
  <c r="B44" i="110"/>
  <c r="B23" i="110" s="1"/>
  <c r="G76" i="110"/>
  <c r="H58" i="110"/>
  <c r="C174" i="110"/>
  <c r="C136" i="110"/>
  <c r="E112" i="110"/>
  <c r="E94" i="110"/>
  <c r="I182" i="110"/>
  <c r="E112" i="109"/>
  <c r="E94" i="109"/>
  <c r="C63" i="109"/>
  <c r="C43" i="109"/>
  <c r="C138" i="109"/>
  <c r="H165" i="109"/>
  <c r="C171" i="109"/>
  <c r="C117" i="109"/>
  <c r="H58" i="109"/>
  <c r="I148" i="109"/>
  <c r="C153" i="109"/>
  <c r="B66" i="109"/>
  <c r="B48" i="109"/>
  <c r="B27" i="109" s="1"/>
  <c r="F76" i="109"/>
  <c r="F94" i="108"/>
  <c r="F112" i="108"/>
  <c r="C171" i="108"/>
  <c r="C118" i="108"/>
  <c r="M182" i="108"/>
  <c r="C45" i="108"/>
  <c r="C65" i="108"/>
  <c r="B47" i="108"/>
  <c r="B26" i="108" s="1"/>
  <c r="B65" i="108"/>
  <c r="C137" i="108"/>
  <c r="C154" i="108"/>
  <c r="H58" i="108"/>
  <c r="G76" i="108"/>
  <c r="J148" i="108"/>
  <c r="H165" i="108"/>
  <c r="C64" i="107"/>
  <c r="C44" i="107"/>
  <c r="C155" i="107"/>
  <c r="C118" i="107"/>
  <c r="B65" i="107"/>
  <c r="B47" i="107"/>
  <c r="B26" i="107" s="1"/>
  <c r="G94" i="107"/>
  <c r="G112" i="107"/>
  <c r="C136" i="107"/>
  <c r="H165" i="107"/>
  <c r="H94" i="107"/>
  <c r="H112" i="107"/>
  <c r="C171" i="107"/>
  <c r="J58" i="107"/>
  <c r="I76" i="107"/>
  <c r="H148" i="107"/>
  <c r="C153" i="106"/>
  <c r="H165" i="106"/>
  <c r="E112" i="106"/>
  <c r="E94" i="106"/>
  <c r="J148" i="106"/>
  <c r="B62" i="106"/>
  <c r="B44" i="106"/>
  <c r="B23" i="106" s="1"/>
  <c r="C43" i="106"/>
  <c r="C63" i="106"/>
  <c r="F112" i="106"/>
  <c r="F94" i="106"/>
  <c r="G76" i="106"/>
  <c r="H58" i="106"/>
  <c r="C117" i="106"/>
  <c r="C136" i="106"/>
  <c r="C171" i="106"/>
  <c r="J182" i="106"/>
  <c r="H58" i="105"/>
  <c r="C63" i="105"/>
  <c r="C43" i="105"/>
  <c r="H165" i="105"/>
  <c r="B67" i="105"/>
  <c r="B49" i="105"/>
  <c r="B28" i="105" s="1"/>
  <c r="J182" i="105"/>
  <c r="C153" i="105"/>
  <c r="J148" i="105"/>
  <c r="C136" i="105"/>
  <c r="C117" i="105"/>
  <c r="C172" i="105"/>
  <c r="F76" i="105"/>
  <c r="C41" i="92"/>
  <c r="B51" i="92"/>
  <c r="B30" i="92" s="1"/>
  <c r="B68" i="92"/>
  <c r="B67" i="92" s="1"/>
  <c r="B66" i="92" s="1"/>
  <c r="B65" i="92" s="1"/>
  <c r="B64" i="92" s="1"/>
  <c r="B63" i="92" s="1"/>
  <c r="B50" i="92"/>
  <c r="B29" i="92" s="1"/>
  <c r="C83" i="92"/>
  <c r="B87" i="92"/>
  <c r="Q6" i="84"/>
  <c r="J31" i="94"/>
  <c r="H31" i="100"/>
  <c r="E38" i="100"/>
  <c r="E28" i="103"/>
  <c r="L35" i="103"/>
  <c r="M27" i="102"/>
  <c r="H33" i="102"/>
  <c r="M32" i="102"/>
  <c r="O30" i="94"/>
  <c r="L32" i="100"/>
  <c r="M38" i="100"/>
  <c r="M28" i="103"/>
  <c r="P35" i="103"/>
  <c r="N27" i="102"/>
  <c r="E35" i="102"/>
  <c r="I28" i="102"/>
  <c r="F35" i="102"/>
  <c r="K28" i="97"/>
  <c r="M30" i="103"/>
  <c r="E38" i="103"/>
  <c r="F30" i="102"/>
  <c r="N35" i="102"/>
  <c r="N35" i="94"/>
  <c r="I28" i="94"/>
  <c r="F29" i="97"/>
  <c r="G28" i="100"/>
  <c r="E35" i="100"/>
  <c r="D55" i="100" s="1"/>
  <c r="G26" i="103"/>
  <c r="F31" i="103"/>
  <c r="K38" i="103"/>
  <c r="G30" i="102"/>
  <c r="K37" i="102"/>
  <c r="F35" i="94"/>
  <c r="K26" i="94"/>
  <c r="J33" i="97"/>
  <c r="O28" i="100"/>
  <c r="L35" i="100"/>
  <c r="H26" i="103"/>
  <c r="D33" i="103"/>
  <c r="O30" i="102"/>
  <c r="L37" i="102"/>
  <c r="E34" i="97"/>
  <c r="F30" i="100"/>
  <c r="G36" i="100"/>
  <c r="O26" i="103"/>
  <c r="F33" i="103"/>
  <c r="L32" i="102"/>
  <c r="G38" i="102"/>
  <c r="F22" i="84"/>
  <c r="O38" i="94"/>
  <c r="P33" i="94"/>
  <c r="P53" i="94" s="1"/>
  <c r="D29" i="94"/>
  <c r="N29" i="97"/>
  <c r="M34" i="97"/>
  <c r="H28" i="100"/>
  <c r="N30" i="100"/>
  <c r="M50" i="100" s="1"/>
  <c r="G33" i="100"/>
  <c r="F53" i="100" s="1"/>
  <c r="M35" i="100"/>
  <c r="L55" i="100" s="1"/>
  <c r="F38" i="100"/>
  <c r="L26" i="103"/>
  <c r="G28" i="103"/>
  <c r="D31" i="103"/>
  <c r="L33" i="103"/>
  <c r="E36" i="103"/>
  <c r="P38" i="103"/>
  <c r="H28" i="102"/>
  <c r="N30" i="102"/>
  <c r="G33" i="102"/>
  <c r="M35" i="102"/>
  <c r="F38" i="102"/>
  <c r="D37" i="84"/>
  <c r="I30" i="97"/>
  <c r="H35" i="97"/>
  <c r="L37" i="94"/>
  <c r="M32" i="94"/>
  <c r="N27" i="94"/>
  <c r="E26" i="97"/>
  <c r="D31" i="97"/>
  <c r="P35" i="97"/>
  <c r="J26" i="100"/>
  <c r="I46" i="100" s="1"/>
  <c r="P28" i="100"/>
  <c r="P48" i="100" s="1"/>
  <c r="I31" i="100"/>
  <c r="O33" i="100"/>
  <c r="N53" i="100" s="1"/>
  <c r="H36" i="100"/>
  <c r="N38" i="100"/>
  <c r="P26" i="103"/>
  <c r="E29" i="103"/>
  <c r="L31" i="103"/>
  <c r="E34" i="103"/>
  <c r="P36" i="103"/>
  <c r="P28" i="102"/>
  <c r="I31" i="102"/>
  <c r="O33" i="102"/>
  <c r="H36" i="102"/>
  <c r="N38" i="102"/>
  <c r="D37" i="94"/>
  <c r="E32" i="94"/>
  <c r="F27" i="94"/>
  <c r="M26" i="97"/>
  <c r="L31" i="97"/>
  <c r="M36" i="97"/>
  <c r="D27" i="100"/>
  <c r="J29" i="100"/>
  <c r="P31" i="100"/>
  <c r="P51" i="100" s="1"/>
  <c r="I34" i="100"/>
  <c r="O36" i="100"/>
  <c r="G27" i="103"/>
  <c r="F29" i="103"/>
  <c r="D32" i="103"/>
  <c r="L34" i="103"/>
  <c r="E37" i="103"/>
  <c r="D29" i="102"/>
  <c r="J31" i="102"/>
  <c r="P33" i="102"/>
  <c r="I36" i="102"/>
  <c r="O38" i="102"/>
  <c r="H27" i="97"/>
  <c r="G32" i="97"/>
  <c r="N37" i="97"/>
  <c r="E27" i="100"/>
  <c r="D47" i="100" s="1"/>
  <c r="K29" i="100"/>
  <c r="J49" i="100" s="1"/>
  <c r="D32" i="100"/>
  <c r="J34" i="100"/>
  <c r="P36" i="100"/>
  <c r="J27" i="103"/>
  <c r="M29" i="103"/>
  <c r="F32" i="103"/>
  <c r="D35" i="103"/>
  <c r="D55" i="103" s="1"/>
  <c r="K37" i="103"/>
  <c r="E27" i="102"/>
  <c r="K29" i="102"/>
  <c r="D32" i="102"/>
  <c r="J34" i="102"/>
  <c r="P36" i="102"/>
  <c r="I39" i="102"/>
  <c r="P27" i="97"/>
  <c r="P47" i="97" s="1"/>
  <c r="O32" i="97"/>
  <c r="L38" i="97"/>
  <c r="L27" i="100"/>
  <c r="E30" i="100"/>
  <c r="K32" i="100"/>
  <c r="D35" i="100"/>
  <c r="J37" i="100"/>
  <c r="D26" i="103"/>
  <c r="K27" i="103"/>
  <c r="E30" i="103"/>
  <c r="L32" i="103"/>
  <c r="E35" i="103"/>
  <c r="P37" i="103"/>
  <c r="P57" i="103" s="1"/>
  <c r="F27" i="102"/>
  <c r="L29" i="102"/>
  <c r="E32" i="102"/>
  <c r="K34" i="102"/>
  <c r="D37" i="102"/>
  <c r="J39" i="102"/>
  <c r="K32" i="88"/>
  <c r="O28" i="88"/>
  <c r="N33" i="88"/>
  <c r="J31" i="91"/>
  <c r="F27" i="88"/>
  <c r="P38" i="88"/>
  <c r="G35" i="88"/>
  <c r="G73" i="88" s="1"/>
  <c r="I34" i="91"/>
  <c r="M38" i="88"/>
  <c r="E32" i="88"/>
  <c r="O37" i="91"/>
  <c r="J37" i="88"/>
  <c r="O30" i="88"/>
  <c r="D37" i="88"/>
  <c r="H30" i="88"/>
  <c r="N35" i="88"/>
  <c r="E29" i="88"/>
  <c r="D34" i="88"/>
  <c r="L27" i="88"/>
  <c r="D28" i="91"/>
  <c r="H38" i="88"/>
  <c r="O36" i="88"/>
  <c r="F35" i="88"/>
  <c r="F55" i="88" s="1"/>
  <c r="I33" i="88"/>
  <c r="P31" i="88"/>
  <c r="P51" i="88" s="1"/>
  <c r="G30" i="88"/>
  <c r="J28" i="88"/>
  <c r="D27" i="88"/>
  <c r="G28" i="91"/>
  <c r="M31" i="91"/>
  <c r="F35" i="91"/>
  <c r="E38" i="91"/>
  <c r="G38" i="88"/>
  <c r="J36" i="88"/>
  <c r="D35" i="88"/>
  <c r="H33" i="88"/>
  <c r="K31" i="88"/>
  <c r="E30" i="88"/>
  <c r="I28" i="88"/>
  <c r="L26" i="88"/>
  <c r="D29" i="91"/>
  <c r="P31" i="91"/>
  <c r="P51" i="91" s="1"/>
  <c r="I35" i="91"/>
  <c r="O38" i="91"/>
  <c r="E38" i="88"/>
  <c r="I36" i="88"/>
  <c r="L34" i="88"/>
  <c r="F33" i="88"/>
  <c r="J31" i="88"/>
  <c r="M29" i="88"/>
  <c r="M67" i="88" s="1"/>
  <c r="G28" i="88"/>
  <c r="K26" i="88"/>
  <c r="G29" i="91"/>
  <c r="M32" i="91"/>
  <c r="L35" i="91"/>
  <c r="M37" i="88"/>
  <c r="L57" i="88" s="1"/>
  <c r="G36" i="88"/>
  <c r="K34" i="88"/>
  <c r="N32" i="88"/>
  <c r="H31" i="88"/>
  <c r="L29" i="88"/>
  <c r="O27" i="88"/>
  <c r="I26" i="88"/>
  <c r="K26" i="91"/>
  <c r="J29" i="91"/>
  <c r="P32" i="91"/>
  <c r="P52" i="91" s="1"/>
  <c r="I36" i="91"/>
  <c r="L37" i="88"/>
  <c r="O35" i="88"/>
  <c r="I34" i="88"/>
  <c r="M32" i="88"/>
  <c r="P30" i="88"/>
  <c r="P50" i="88" s="1"/>
  <c r="J29" i="88"/>
  <c r="N27" i="88"/>
  <c r="D26" i="88"/>
  <c r="N26" i="91"/>
  <c r="G30" i="91"/>
  <c r="F33" i="91"/>
  <c r="L36" i="91"/>
  <c r="D27" i="91"/>
  <c r="J30" i="91"/>
  <c r="P33" i="91"/>
  <c r="O36" i="91"/>
  <c r="O38" i="88"/>
  <c r="E37" i="88"/>
  <c r="E75" i="88" s="1"/>
  <c r="L35" i="88"/>
  <c r="P33" i="88"/>
  <c r="P53" i="88" s="1"/>
  <c r="F32" i="88"/>
  <c r="E52" i="88" s="1"/>
  <c r="M30" i="88"/>
  <c r="D29" i="88"/>
  <c r="G27" i="88"/>
  <c r="N27" i="91"/>
  <c r="M30" i="91"/>
  <c r="F34" i="91"/>
  <c r="L37" i="91"/>
  <c r="C7" i="85"/>
  <c r="C8" i="85" s="1"/>
  <c r="K37" i="84"/>
  <c r="L37" i="84"/>
  <c r="H37" i="84"/>
  <c r="G27" i="102"/>
  <c r="O27" i="102"/>
  <c r="J28" i="102"/>
  <c r="E29" i="102"/>
  <c r="M29" i="102"/>
  <c r="H30" i="102"/>
  <c r="P30" i="102"/>
  <c r="K31" i="102"/>
  <c r="F32" i="102"/>
  <c r="N32" i="102"/>
  <c r="I33" i="102"/>
  <c r="D34" i="102"/>
  <c r="L34" i="102"/>
  <c r="G35" i="102"/>
  <c r="O35" i="102"/>
  <c r="J36" i="102"/>
  <c r="E37" i="102"/>
  <c r="M37" i="102"/>
  <c r="H38" i="102"/>
  <c r="P38" i="102"/>
  <c r="K39" i="102"/>
  <c r="H27" i="102"/>
  <c r="P27" i="102"/>
  <c r="K28" i="102"/>
  <c r="F29" i="102"/>
  <c r="N29" i="102"/>
  <c r="I30" i="102"/>
  <c r="D31" i="102"/>
  <c r="L31" i="102"/>
  <c r="G32" i="102"/>
  <c r="O32" i="102"/>
  <c r="J33" i="102"/>
  <c r="E34" i="102"/>
  <c r="M34" i="102"/>
  <c r="H35" i="102"/>
  <c r="P35" i="102"/>
  <c r="K36" i="102"/>
  <c r="F37" i="102"/>
  <c r="N37" i="102"/>
  <c r="I38" i="102"/>
  <c r="D39" i="102"/>
  <c r="L39" i="102"/>
  <c r="I27" i="102"/>
  <c r="D28" i="102"/>
  <c r="L28" i="102"/>
  <c r="G29" i="102"/>
  <c r="O29" i="102"/>
  <c r="J30" i="102"/>
  <c r="E31" i="102"/>
  <c r="M31" i="102"/>
  <c r="H32" i="102"/>
  <c r="P32" i="102"/>
  <c r="K33" i="102"/>
  <c r="F34" i="102"/>
  <c r="N34" i="102"/>
  <c r="I35" i="102"/>
  <c r="D36" i="102"/>
  <c r="L36" i="102"/>
  <c r="G37" i="102"/>
  <c r="O37" i="102"/>
  <c r="J38" i="102"/>
  <c r="E39" i="102"/>
  <c r="M39" i="102"/>
  <c r="J27" i="102"/>
  <c r="E28" i="102"/>
  <c r="M28" i="102"/>
  <c r="H29" i="102"/>
  <c r="P29" i="102"/>
  <c r="K30" i="102"/>
  <c r="F31" i="102"/>
  <c r="N31" i="102"/>
  <c r="I32" i="102"/>
  <c r="D33" i="102"/>
  <c r="L33" i="102"/>
  <c r="G34" i="102"/>
  <c r="O34" i="102"/>
  <c r="J35" i="102"/>
  <c r="E36" i="102"/>
  <c r="M36" i="102"/>
  <c r="H37" i="102"/>
  <c r="P37" i="102"/>
  <c r="K38" i="102"/>
  <c r="F39" i="102"/>
  <c r="N39" i="102"/>
  <c r="K27" i="102"/>
  <c r="F28" i="102"/>
  <c r="N28" i="102"/>
  <c r="I29" i="102"/>
  <c r="D30" i="102"/>
  <c r="L30" i="102"/>
  <c r="G31" i="102"/>
  <c r="O31" i="102"/>
  <c r="J32" i="102"/>
  <c r="E33" i="102"/>
  <c r="M33" i="102"/>
  <c r="H34" i="102"/>
  <c r="P34" i="102"/>
  <c r="K35" i="102"/>
  <c r="F36" i="102"/>
  <c r="N36" i="102"/>
  <c r="I37" i="102"/>
  <c r="D38" i="102"/>
  <c r="L38" i="102"/>
  <c r="G39" i="102"/>
  <c r="O39" i="102"/>
  <c r="D27" i="102"/>
  <c r="L27" i="102"/>
  <c r="G28" i="102"/>
  <c r="O28" i="102"/>
  <c r="J29" i="102"/>
  <c r="E30" i="102"/>
  <c r="M30" i="102"/>
  <c r="H31" i="102"/>
  <c r="P31" i="102"/>
  <c r="K32" i="102"/>
  <c r="F33" i="102"/>
  <c r="N33" i="102"/>
  <c r="I34" i="102"/>
  <c r="D35" i="102"/>
  <c r="L35" i="102"/>
  <c r="G36" i="102"/>
  <c r="O36" i="102"/>
  <c r="J37" i="102"/>
  <c r="E38" i="102"/>
  <c r="M38" i="102"/>
  <c r="H39" i="102"/>
  <c r="B34" i="103"/>
  <c r="B16" i="103"/>
  <c r="B17" i="103"/>
  <c r="P55" i="103"/>
  <c r="G25" i="103"/>
  <c r="P56" i="103"/>
  <c r="E40" i="103"/>
  <c r="E45" i="103"/>
  <c r="E80" i="103" s="1"/>
  <c r="F26" i="103"/>
  <c r="N26" i="103"/>
  <c r="N46" i="103" s="1"/>
  <c r="I27" i="103"/>
  <c r="D28" i="103"/>
  <c r="D48" i="103" s="1"/>
  <c r="P28" i="103"/>
  <c r="P29" i="103"/>
  <c r="P30" i="103"/>
  <c r="P31" i="103"/>
  <c r="O32" i="103"/>
  <c r="O33" i="103"/>
  <c r="O34" i="103"/>
  <c r="O35" i="103"/>
  <c r="O36" i="103"/>
  <c r="N37" i="103"/>
  <c r="N38" i="103"/>
  <c r="P64" i="103"/>
  <c r="O46" i="103"/>
  <c r="E49" i="103"/>
  <c r="D54" i="103"/>
  <c r="E75" i="103"/>
  <c r="Q26" i="103"/>
  <c r="I26" i="103"/>
  <c r="D27" i="103"/>
  <c r="L27" i="103"/>
  <c r="H28" i="103"/>
  <c r="H29" i="103"/>
  <c r="H30" i="103"/>
  <c r="H31" i="103"/>
  <c r="G32" i="103"/>
  <c r="G33" i="103"/>
  <c r="G34" i="103"/>
  <c r="G35" i="103"/>
  <c r="G36" i="103"/>
  <c r="F37" i="103"/>
  <c r="F38" i="103"/>
  <c r="Q27" i="103"/>
  <c r="E8" i="103" s="1"/>
  <c r="P46" i="103"/>
  <c r="J26" i="103"/>
  <c r="E27" i="103"/>
  <c r="M27" i="103"/>
  <c r="J28" i="103"/>
  <c r="J29" i="103"/>
  <c r="I30" i="103"/>
  <c r="I31" i="103"/>
  <c r="I32" i="103"/>
  <c r="I33" i="103"/>
  <c r="I34" i="103"/>
  <c r="H35" i="103"/>
  <c r="H36" i="103"/>
  <c r="H37" i="103"/>
  <c r="F115" i="103"/>
  <c r="E167" i="103"/>
  <c r="L38" i="103"/>
  <c r="D38" i="103"/>
  <c r="I37" i="103"/>
  <c r="N36" i="103"/>
  <c r="F36" i="103"/>
  <c r="F40" i="103" s="1"/>
  <c r="K35" i="103"/>
  <c r="K55" i="103" s="1"/>
  <c r="P34" i="103"/>
  <c r="H34" i="103"/>
  <c r="M33" i="103"/>
  <c r="E33" i="103"/>
  <c r="E53" i="103" s="1"/>
  <c r="J32" i="103"/>
  <c r="O31" i="103"/>
  <c r="G31" i="103"/>
  <c r="L30" i="103"/>
  <c r="D30" i="103"/>
  <c r="D50" i="103" s="1"/>
  <c r="I29" i="103"/>
  <c r="N28" i="103"/>
  <c r="Q28" i="103" s="1"/>
  <c r="E9" i="103" s="1"/>
  <c r="F28" i="103"/>
  <c r="J38" i="103"/>
  <c r="O37" i="103"/>
  <c r="G37" i="103"/>
  <c r="L36" i="103"/>
  <c r="D36" i="103"/>
  <c r="I35" i="103"/>
  <c r="N34" i="103"/>
  <c r="F34" i="103"/>
  <c r="K33" i="103"/>
  <c r="K53" i="103" s="1"/>
  <c r="P32" i="103"/>
  <c r="H32" i="103"/>
  <c r="M31" i="103"/>
  <c r="E31" i="103"/>
  <c r="E51" i="103" s="1"/>
  <c r="J30" i="103"/>
  <c r="O29" i="103"/>
  <c r="G29" i="103"/>
  <c r="L28" i="103"/>
  <c r="L48" i="103" s="1"/>
  <c r="O38" i="103"/>
  <c r="G38" i="103"/>
  <c r="L37" i="103"/>
  <c r="D37" i="103"/>
  <c r="D57" i="103" s="1"/>
  <c r="I36" i="103"/>
  <c r="N35" i="103"/>
  <c r="F35" i="103"/>
  <c r="K34" i="103"/>
  <c r="K54" i="103" s="1"/>
  <c r="P33" i="103"/>
  <c r="H33" i="103"/>
  <c r="M32" i="103"/>
  <c r="E32" i="103"/>
  <c r="E52" i="103" s="1"/>
  <c r="J31" i="103"/>
  <c r="O30" i="103"/>
  <c r="G30" i="103"/>
  <c r="L29" i="103"/>
  <c r="D29" i="103"/>
  <c r="D49" i="103" s="1"/>
  <c r="I28" i="103"/>
  <c r="K26" i="103"/>
  <c r="F27" i="103"/>
  <c r="N27" i="103"/>
  <c r="N47" i="103" s="1"/>
  <c r="K28" i="103"/>
  <c r="K29" i="103"/>
  <c r="K30" i="103"/>
  <c r="K31" i="103"/>
  <c r="K32" i="103"/>
  <c r="J33" i="103"/>
  <c r="J34" i="103"/>
  <c r="J35" i="103"/>
  <c r="J36" i="103"/>
  <c r="J56" i="103" s="1"/>
  <c r="J37" i="103"/>
  <c r="I38" i="103"/>
  <c r="E50" i="103"/>
  <c r="K46" i="103"/>
  <c r="M67" i="103"/>
  <c r="I63" i="103"/>
  <c r="E184" i="103"/>
  <c r="F132" i="103"/>
  <c r="E26" i="103"/>
  <c r="M26" i="103"/>
  <c r="H27" i="103"/>
  <c r="P27" i="103"/>
  <c r="O28" i="103"/>
  <c r="N29" i="103"/>
  <c r="N30" i="103"/>
  <c r="N31" i="103"/>
  <c r="N32" i="103"/>
  <c r="N33" i="103"/>
  <c r="M34" i="103"/>
  <c r="M35" i="103"/>
  <c r="M36" i="103"/>
  <c r="M37" i="103"/>
  <c r="M38" i="103"/>
  <c r="C29" i="103"/>
  <c r="F98" i="103"/>
  <c r="B29" i="102"/>
  <c r="B11" i="102"/>
  <c r="F26" i="102"/>
  <c r="D44" i="102"/>
  <c r="D62" i="102" s="1"/>
  <c r="C31" i="102"/>
  <c r="C11" i="102"/>
  <c r="I8" i="102"/>
  <c r="E44" i="102"/>
  <c r="E62" i="102" s="1"/>
  <c r="C83" i="102"/>
  <c r="D82" i="102"/>
  <c r="D9" i="102"/>
  <c r="D10" i="102"/>
  <c r="G80" i="102"/>
  <c r="F82" i="102"/>
  <c r="F81" i="102"/>
  <c r="E81" i="102"/>
  <c r="E82" i="102"/>
  <c r="E83" i="102"/>
  <c r="G48" i="100"/>
  <c r="H51" i="100"/>
  <c r="G56" i="100"/>
  <c r="P56" i="100"/>
  <c r="O56" i="100"/>
  <c r="K26" i="100"/>
  <c r="F27" i="100"/>
  <c r="N27" i="100"/>
  <c r="I28" i="100"/>
  <c r="D29" i="100"/>
  <c r="L29" i="100"/>
  <c r="G30" i="100"/>
  <c r="O30" i="100"/>
  <c r="J31" i="100"/>
  <c r="E32" i="100"/>
  <c r="M32" i="100"/>
  <c r="H33" i="100"/>
  <c r="P33" i="100"/>
  <c r="K34" i="100"/>
  <c r="F35" i="100"/>
  <c r="N35" i="100"/>
  <c r="I36" i="100"/>
  <c r="D37" i="100"/>
  <c r="L37" i="100"/>
  <c r="G38" i="100"/>
  <c r="O38" i="100"/>
  <c r="D26" i="100"/>
  <c r="L26" i="100"/>
  <c r="G27" i="100"/>
  <c r="O27" i="100"/>
  <c r="J28" i="100"/>
  <c r="E29" i="100"/>
  <c r="M29" i="100"/>
  <c r="H30" i="100"/>
  <c r="P30" i="100"/>
  <c r="K31" i="100"/>
  <c r="F32" i="100"/>
  <c r="N32" i="100"/>
  <c r="I33" i="100"/>
  <c r="D34" i="100"/>
  <c r="L34" i="100"/>
  <c r="G35" i="100"/>
  <c r="O35" i="100"/>
  <c r="J36" i="100"/>
  <c r="E37" i="100"/>
  <c r="E40" i="100" s="1"/>
  <c r="M37" i="100"/>
  <c r="H38" i="100"/>
  <c r="P38" i="100"/>
  <c r="E26" i="100"/>
  <c r="M26" i="100"/>
  <c r="H27" i="100"/>
  <c r="P27" i="100"/>
  <c r="K28" i="100"/>
  <c r="F29" i="100"/>
  <c r="N29" i="100"/>
  <c r="I30" i="100"/>
  <c r="D31" i="100"/>
  <c r="L31" i="100"/>
  <c r="G32" i="100"/>
  <c r="O32" i="100"/>
  <c r="J33" i="100"/>
  <c r="E34" i="100"/>
  <c r="M34" i="100"/>
  <c r="H35" i="100"/>
  <c r="P35" i="100"/>
  <c r="K36" i="100"/>
  <c r="F37" i="100"/>
  <c r="N37" i="100"/>
  <c r="I38" i="100"/>
  <c r="C29" i="100"/>
  <c r="D45" i="100"/>
  <c r="D80" i="100" s="1"/>
  <c r="F26" i="100"/>
  <c r="N26" i="100"/>
  <c r="I27" i="100"/>
  <c r="D28" i="100"/>
  <c r="L28" i="100"/>
  <c r="G29" i="100"/>
  <c r="O29" i="100"/>
  <c r="J30" i="100"/>
  <c r="E31" i="100"/>
  <c r="M31" i="100"/>
  <c r="H32" i="100"/>
  <c r="P32" i="100"/>
  <c r="K33" i="100"/>
  <c r="F34" i="100"/>
  <c r="N34" i="100"/>
  <c r="I35" i="100"/>
  <c r="D36" i="100"/>
  <c r="L36" i="100"/>
  <c r="G37" i="100"/>
  <c r="O37" i="100"/>
  <c r="J38" i="100"/>
  <c r="B35" i="100"/>
  <c r="F25" i="100"/>
  <c r="E45" i="100" s="1"/>
  <c r="E80" i="100" s="1"/>
  <c r="G26" i="100"/>
  <c r="O26" i="100"/>
  <c r="J27" i="100"/>
  <c r="E28" i="100"/>
  <c r="M28" i="100"/>
  <c r="H29" i="100"/>
  <c r="P29" i="100"/>
  <c r="K30" i="100"/>
  <c r="F31" i="100"/>
  <c r="N31" i="100"/>
  <c r="I32" i="100"/>
  <c r="D33" i="100"/>
  <c r="L33" i="100"/>
  <c r="G34" i="100"/>
  <c r="O34" i="100"/>
  <c r="J35" i="100"/>
  <c r="E36" i="100"/>
  <c r="M36" i="100"/>
  <c r="H37" i="100"/>
  <c r="P37" i="100"/>
  <c r="K38" i="100"/>
  <c r="H26" i="100"/>
  <c r="P26" i="100"/>
  <c r="K27" i="100"/>
  <c r="F28" i="100"/>
  <c r="N28" i="100"/>
  <c r="N48" i="100" s="1"/>
  <c r="I29" i="100"/>
  <c r="D30" i="100"/>
  <c r="D50" i="100" s="1"/>
  <c r="L30" i="100"/>
  <c r="L50" i="100" s="1"/>
  <c r="G31" i="100"/>
  <c r="O31" i="100"/>
  <c r="J32" i="100"/>
  <c r="E33" i="100"/>
  <c r="M33" i="100"/>
  <c r="H34" i="100"/>
  <c r="P34" i="100"/>
  <c r="K35" i="100"/>
  <c r="F36" i="100"/>
  <c r="N36" i="100"/>
  <c r="N56" i="100" s="1"/>
  <c r="I37" i="100"/>
  <c r="I57" i="100" s="1"/>
  <c r="D38" i="100"/>
  <c r="G63" i="100"/>
  <c r="H98" i="100"/>
  <c r="F115" i="100"/>
  <c r="F132" i="100"/>
  <c r="D85" i="99"/>
  <c r="C86" i="99"/>
  <c r="D84" i="99"/>
  <c r="B36" i="99"/>
  <c r="B18" i="99"/>
  <c r="D44" i="99"/>
  <c r="D62" i="99" s="1"/>
  <c r="F26" i="99"/>
  <c r="D83" i="99"/>
  <c r="E44" i="99"/>
  <c r="E62" i="99" s="1"/>
  <c r="C30" i="99"/>
  <c r="H80" i="99"/>
  <c r="E81" i="99"/>
  <c r="E82" i="99"/>
  <c r="E83" i="99"/>
  <c r="E84" i="99"/>
  <c r="E85" i="99"/>
  <c r="E86" i="99"/>
  <c r="F81" i="99"/>
  <c r="F82" i="99"/>
  <c r="F83" i="99"/>
  <c r="F84" i="99"/>
  <c r="F85" i="99"/>
  <c r="F86" i="99"/>
  <c r="G81" i="99"/>
  <c r="G82" i="99"/>
  <c r="G83" i="99"/>
  <c r="G84" i="99"/>
  <c r="G85" i="99"/>
  <c r="G86" i="99"/>
  <c r="B34" i="97"/>
  <c r="B16" i="97"/>
  <c r="E45" i="97"/>
  <c r="E80" i="97" s="1"/>
  <c r="D45" i="97"/>
  <c r="D80" i="97" s="1"/>
  <c r="F26" i="97"/>
  <c r="N26" i="97"/>
  <c r="I27" i="97"/>
  <c r="D28" i="97"/>
  <c r="L28" i="97"/>
  <c r="G29" i="97"/>
  <c r="O29" i="97"/>
  <c r="J30" i="97"/>
  <c r="E31" i="97"/>
  <c r="M31" i="97"/>
  <c r="H32" i="97"/>
  <c r="P32" i="97"/>
  <c r="K33" i="97"/>
  <c r="F34" i="97"/>
  <c r="N34" i="97"/>
  <c r="I35" i="97"/>
  <c r="D36" i="97"/>
  <c r="N36" i="97"/>
  <c r="O37" i="97"/>
  <c r="N38" i="97"/>
  <c r="P55" i="97"/>
  <c r="B17" i="97"/>
  <c r="G26" i="97"/>
  <c r="O26" i="97"/>
  <c r="J27" i="97"/>
  <c r="E28" i="97"/>
  <c r="M28" i="97"/>
  <c r="H29" i="97"/>
  <c r="P29" i="97"/>
  <c r="K30" i="97"/>
  <c r="F31" i="97"/>
  <c r="N31" i="97"/>
  <c r="I32" i="97"/>
  <c r="D33" i="97"/>
  <c r="L33" i="97"/>
  <c r="G34" i="97"/>
  <c r="O34" i="97"/>
  <c r="J35" i="97"/>
  <c r="E36" i="97"/>
  <c r="P36" i="97"/>
  <c r="P37" i="97"/>
  <c r="G25" i="97"/>
  <c r="H26" i="97"/>
  <c r="P26" i="97"/>
  <c r="K27" i="97"/>
  <c r="F28" i="97"/>
  <c r="N28" i="97"/>
  <c r="Q28" i="97" s="1"/>
  <c r="E9" i="97" s="1"/>
  <c r="I29" i="97"/>
  <c r="D30" i="97"/>
  <c r="L30" i="97"/>
  <c r="G31" i="97"/>
  <c r="O31" i="97"/>
  <c r="J32" i="97"/>
  <c r="E33" i="97"/>
  <c r="M33" i="97"/>
  <c r="H34" i="97"/>
  <c r="P34" i="97"/>
  <c r="K35" i="97"/>
  <c r="F36" i="97"/>
  <c r="F40" i="97" s="1"/>
  <c r="F37" i="97"/>
  <c r="D38" i="97"/>
  <c r="I26" i="97"/>
  <c r="D27" i="97"/>
  <c r="L27" i="97"/>
  <c r="G28" i="97"/>
  <c r="O28" i="97"/>
  <c r="J29" i="97"/>
  <c r="E30" i="97"/>
  <c r="M30" i="97"/>
  <c r="H31" i="97"/>
  <c r="P31" i="97"/>
  <c r="K32" i="97"/>
  <c r="F33" i="97"/>
  <c r="N33" i="97"/>
  <c r="I34" i="97"/>
  <c r="D35" i="97"/>
  <c r="L35" i="97"/>
  <c r="G36" i="97"/>
  <c r="G37" i="97"/>
  <c r="F38" i="97"/>
  <c r="J26" i="97"/>
  <c r="E27" i="97"/>
  <c r="M27" i="97"/>
  <c r="H28" i="97"/>
  <c r="P28" i="97"/>
  <c r="K29" i="97"/>
  <c r="F30" i="97"/>
  <c r="N30" i="97"/>
  <c r="I31" i="97"/>
  <c r="D32" i="97"/>
  <c r="L32" i="97"/>
  <c r="G33" i="97"/>
  <c r="O33" i="97"/>
  <c r="J34" i="97"/>
  <c r="E35" i="97"/>
  <c r="M35" i="97"/>
  <c r="H36" i="97"/>
  <c r="H37" i="97"/>
  <c r="O38" i="97"/>
  <c r="G38" i="97"/>
  <c r="L37" i="97"/>
  <c r="D37" i="97"/>
  <c r="I36" i="97"/>
  <c r="M38" i="97"/>
  <c r="E38" i="97"/>
  <c r="J37" i="97"/>
  <c r="O36" i="97"/>
  <c r="P38" i="97"/>
  <c r="H38" i="97"/>
  <c r="M37" i="97"/>
  <c r="M57" i="97" s="1"/>
  <c r="E37" i="97"/>
  <c r="E40" i="97" s="1"/>
  <c r="J36" i="97"/>
  <c r="K26" i="97"/>
  <c r="F27" i="97"/>
  <c r="N27" i="97"/>
  <c r="I28" i="97"/>
  <c r="D29" i="97"/>
  <c r="L29" i="97"/>
  <c r="G30" i="97"/>
  <c r="O30" i="97"/>
  <c r="J31" i="97"/>
  <c r="E32" i="97"/>
  <c r="M32" i="97"/>
  <c r="H33" i="97"/>
  <c r="P33" i="97"/>
  <c r="K34" i="97"/>
  <c r="F35" i="97"/>
  <c r="N35" i="97"/>
  <c r="K36" i="97"/>
  <c r="I37" i="97"/>
  <c r="J38" i="97"/>
  <c r="C29" i="97"/>
  <c r="G63" i="97"/>
  <c r="D26" i="97"/>
  <c r="L26" i="97"/>
  <c r="G27" i="97"/>
  <c r="O27" i="97"/>
  <c r="J28" i="97"/>
  <c r="E29" i="97"/>
  <c r="E49" i="97" s="1"/>
  <c r="M29" i="97"/>
  <c r="H30" i="97"/>
  <c r="P30" i="97"/>
  <c r="K31" i="97"/>
  <c r="K51" i="97" s="1"/>
  <c r="F32" i="97"/>
  <c r="F52" i="97" s="1"/>
  <c r="N32" i="97"/>
  <c r="I33" i="97"/>
  <c r="D34" i="97"/>
  <c r="L34" i="97"/>
  <c r="L54" i="97" s="1"/>
  <c r="G35" i="97"/>
  <c r="O35" i="97"/>
  <c r="O55" i="97" s="1"/>
  <c r="L36" i="97"/>
  <c r="K37" i="97"/>
  <c r="K38" i="97"/>
  <c r="F150" i="97"/>
  <c r="G98" i="97"/>
  <c r="F184" i="97"/>
  <c r="G132" i="97"/>
  <c r="F115" i="97"/>
  <c r="B13" i="96"/>
  <c r="B14" i="96"/>
  <c r="B11" i="96"/>
  <c r="B15" i="96"/>
  <c r="F26" i="96"/>
  <c r="E44" i="96" s="1"/>
  <c r="E62" i="96" s="1"/>
  <c r="C83" i="96"/>
  <c r="D9" i="96"/>
  <c r="D10" i="96"/>
  <c r="C30" i="96"/>
  <c r="D8" i="96"/>
  <c r="H8" i="96"/>
  <c r="D44" i="96"/>
  <c r="D62" i="96" s="1"/>
  <c r="G80" i="96"/>
  <c r="F83" i="96"/>
  <c r="F82" i="96"/>
  <c r="F81" i="96"/>
  <c r="E81" i="96"/>
  <c r="E82" i="96"/>
  <c r="E83" i="96"/>
  <c r="N38" i="94"/>
  <c r="F38" i="94"/>
  <c r="K37" i="94"/>
  <c r="K57" i="94" s="1"/>
  <c r="P36" i="94"/>
  <c r="H36" i="94"/>
  <c r="H56" i="94" s="1"/>
  <c r="M35" i="94"/>
  <c r="E35" i="94"/>
  <c r="J34" i="94"/>
  <c r="O33" i="94"/>
  <c r="G33" i="94"/>
  <c r="G53" i="94" s="1"/>
  <c r="L32" i="94"/>
  <c r="D32" i="94"/>
  <c r="I31" i="94"/>
  <c r="I51" i="94" s="1"/>
  <c r="N30" i="94"/>
  <c r="F30" i="94"/>
  <c r="K29" i="94"/>
  <c r="P28" i="94"/>
  <c r="H28" i="94"/>
  <c r="H48" i="94" s="1"/>
  <c r="M27" i="94"/>
  <c r="M47" i="94" s="1"/>
  <c r="E27" i="94"/>
  <c r="E47" i="94" s="1"/>
  <c r="J26" i="94"/>
  <c r="J46" i="94" s="1"/>
  <c r="M38" i="94"/>
  <c r="E38" i="94"/>
  <c r="J37" i="94"/>
  <c r="O36" i="94"/>
  <c r="G36" i="94"/>
  <c r="L35" i="94"/>
  <c r="D35" i="94"/>
  <c r="I34" i="94"/>
  <c r="N33" i="94"/>
  <c r="F33" i="94"/>
  <c r="K32" i="94"/>
  <c r="P31" i="94"/>
  <c r="H31" i="94"/>
  <c r="M30" i="94"/>
  <c r="E30" i="94"/>
  <c r="J29" i="94"/>
  <c r="O28" i="94"/>
  <c r="G28" i="94"/>
  <c r="L27" i="94"/>
  <c r="D27" i="94"/>
  <c r="I26" i="94"/>
  <c r="L38" i="94"/>
  <c r="D38" i="94"/>
  <c r="D76" i="94" s="1"/>
  <c r="I37" i="94"/>
  <c r="N36" i="94"/>
  <c r="F36" i="94"/>
  <c r="K35" i="94"/>
  <c r="P34" i="94"/>
  <c r="H34" i="94"/>
  <c r="M33" i="94"/>
  <c r="L53" i="94" s="1"/>
  <c r="E33" i="94"/>
  <c r="D53" i="94" s="1"/>
  <c r="J32" i="94"/>
  <c r="O31" i="94"/>
  <c r="G31" i="94"/>
  <c r="L30" i="94"/>
  <c r="D30" i="94"/>
  <c r="I29" i="94"/>
  <c r="N28" i="94"/>
  <c r="N66" i="94" s="1"/>
  <c r="F28" i="94"/>
  <c r="K27" i="94"/>
  <c r="P26" i="94"/>
  <c r="H26" i="94"/>
  <c r="K38" i="94"/>
  <c r="P37" i="94"/>
  <c r="H37" i="94"/>
  <c r="M36" i="94"/>
  <c r="L56" i="94" s="1"/>
  <c r="E36" i="94"/>
  <c r="J35" i="94"/>
  <c r="J55" i="94" s="1"/>
  <c r="O34" i="94"/>
  <c r="G34" i="94"/>
  <c r="L33" i="94"/>
  <c r="D33" i="94"/>
  <c r="I32" i="94"/>
  <c r="N31" i="94"/>
  <c r="M51" i="94" s="1"/>
  <c r="F31" i="94"/>
  <c r="K30" i="94"/>
  <c r="J50" i="94" s="1"/>
  <c r="P29" i="94"/>
  <c r="P49" i="94" s="1"/>
  <c r="H29" i="94"/>
  <c r="M28" i="94"/>
  <c r="E28" i="94"/>
  <c r="J27" i="94"/>
  <c r="O26" i="94"/>
  <c r="N46" i="94" s="1"/>
  <c r="G26" i="94"/>
  <c r="F46" i="94" s="1"/>
  <c r="J38" i="94"/>
  <c r="O37" i="94"/>
  <c r="G37" i="94"/>
  <c r="L36" i="94"/>
  <c r="D36" i="94"/>
  <c r="I35" i="94"/>
  <c r="N34" i="94"/>
  <c r="F34" i="94"/>
  <c r="K33" i="94"/>
  <c r="P32" i="94"/>
  <c r="H32" i="94"/>
  <c r="M31" i="94"/>
  <c r="E31" i="94"/>
  <c r="J30" i="94"/>
  <c r="O29" i="94"/>
  <c r="G29" i="94"/>
  <c r="L28" i="94"/>
  <c r="D28" i="94"/>
  <c r="I27" i="94"/>
  <c r="N26" i="94"/>
  <c r="F26" i="94"/>
  <c r="I38" i="94"/>
  <c r="N37" i="94"/>
  <c r="F37" i="94"/>
  <c r="K36" i="94"/>
  <c r="P35" i="94"/>
  <c r="H35" i="94"/>
  <c r="M34" i="94"/>
  <c r="E34" i="94"/>
  <c r="J33" i="94"/>
  <c r="O32" i="94"/>
  <c r="G32" i="94"/>
  <c r="L31" i="94"/>
  <c r="D31" i="94"/>
  <c r="I30" i="94"/>
  <c r="N29" i="94"/>
  <c r="F29" i="94"/>
  <c r="K28" i="94"/>
  <c r="P27" i="94"/>
  <c r="H27" i="94"/>
  <c r="M26" i="94"/>
  <c r="E26" i="94"/>
  <c r="P38" i="94"/>
  <c r="H38" i="94"/>
  <c r="M37" i="94"/>
  <c r="E37" i="94"/>
  <c r="J36" i="94"/>
  <c r="O35" i="94"/>
  <c r="G35" i="94"/>
  <c r="L34" i="94"/>
  <c r="D34" i="94"/>
  <c r="I33" i="94"/>
  <c r="N32" i="94"/>
  <c r="F32" i="94"/>
  <c r="K31" i="94"/>
  <c r="P30" i="94"/>
  <c r="H30" i="94"/>
  <c r="M29" i="94"/>
  <c r="Q29" i="94" s="1"/>
  <c r="E10" i="94" s="1"/>
  <c r="E29" i="94"/>
  <c r="J28" i="94"/>
  <c r="O27" i="94"/>
  <c r="G27" i="94"/>
  <c r="L26" i="94"/>
  <c r="B33" i="94"/>
  <c r="B15" i="94"/>
  <c r="H72" i="94"/>
  <c r="I115" i="94"/>
  <c r="H167" i="94"/>
  <c r="F45" i="94"/>
  <c r="F80" i="94" s="1"/>
  <c r="E51" i="94"/>
  <c r="G25" i="94"/>
  <c r="O54" i="94"/>
  <c r="P54" i="94"/>
  <c r="C11" i="94"/>
  <c r="D11" i="94" s="1"/>
  <c r="C31" i="94"/>
  <c r="D52" i="94"/>
  <c r="I63" i="94"/>
  <c r="G150" i="94"/>
  <c r="H98" i="94"/>
  <c r="F184" i="94"/>
  <c r="G132" i="94"/>
  <c r="B36" i="93"/>
  <c r="B18" i="93"/>
  <c r="D10" i="93"/>
  <c r="D44" i="93"/>
  <c r="D62" i="93" s="1"/>
  <c r="F26" i="93"/>
  <c r="G80" i="93"/>
  <c r="F82" i="93"/>
  <c r="F81" i="93"/>
  <c r="E82" i="93"/>
  <c r="E81" i="93"/>
  <c r="C83" i="93"/>
  <c r="E83" i="93" s="1"/>
  <c r="C30" i="93"/>
  <c r="B62" i="92"/>
  <c r="B44" i="92"/>
  <c r="B23" i="92" s="1"/>
  <c r="C115" i="92"/>
  <c r="D76" i="92"/>
  <c r="F58" i="92"/>
  <c r="E76" i="92" s="1"/>
  <c r="C62" i="92"/>
  <c r="C134" i="92"/>
  <c r="G182" i="92"/>
  <c r="F165" i="92"/>
  <c r="C151" i="92"/>
  <c r="F148" i="92"/>
  <c r="C170" i="92"/>
  <c r="D40" i="91"/>
  <c r="D76" i="91"/>
  <c r="C33" i="91"/>
  <c r="C13" i="91"/>
  <c r="D13" i="91" s="1"/>
  <c r="B34" i="91"/>
  <c r="B16" i="91"/>
  <c r="C12" i="91"/>
  <c r="D12" i="91" s="1"/>
  <c r="P26" i="91"/>
  <c r="F28" i="91"/>
  <c r="I29" i="91"/>
  <c r="L30" i="91"/>
  <c r="O31" i="91"/>
  <c r="E33" i="91"/>
  <c r="H34" i="91"/>
  <c r="K35" i="91"/>
  <c r="N36" i="91"/>
  <c r="N56" i="91" s="1"/>
  <c r="K38" i="91"/>
  <c r="P37" i="91"/>
  <c r="H37" i="91"/>
  <c r="M36" i="91"/>
  <c r="E36" i="91"/>
  <c r="J35" i="91"/>
  <c r="O34" i="91"/>
  <c r="G34" i="91"/>
  <c r="L33" i="91"/>
  <c r="D33" i="91"/>
  <c r="I32" i="91"/>
  <c r="N31" i="91"/>
  <c r="F31" i="91"/>
  <c r="K30" i="91"/>
  <c r="P29" i="91"/>
  <c r="H29" i="91"/>
  <c r="M28" i="91"/>
  <c r="E28" i="91"/>
  <c r="J27" i="91"/>
  <c r="O26" i="91"/>
  <c r="G26" i="91"/>
  <c r="I38" i="91"/>
  <c r="N37" i="91"/>
  <c r="N57" i="91" s="1"/>
  <c r="F37" i="91"/>
  <c r="K36" i="91"/>
  <c r="P35" i="91"/>
  <c r="H35" i="91"/>
  <c r="M34" i="91"/>
  <c r="E34" i="91"/>
  <c r="J33" i="91"/>
  <c r="O32" i="91"/>
  <c r="O52" i="91" s="1"/>
  <c r="G32" i="91"/>
  <c r="L31" i="91"/>
  <c r="D31" i="91"/>
  <c r="I30" i="91"/>
  <c r="N29" i="91"/>
  <c r="F29" i="91"/>
  <c r="K28" i="91"/>
  <c r="P27" i="91"/>
  <c r="H27" i="91"/>
  <c r="M26" i="91"/>
  <c r="M46" i="91" s="1"/>
  <c r="E26" i="91"/>
  <c r="P38" i="91"/>
  <c r="H38" i="91"/>
  <c r="M37" i="91"/>
  <c r="E37" i="91"/>
  <c r="J36" i="91"/>
  <c r="O35" i="91"/>
  <c r="G35" i="91"/>
  <c r="L34" i="91"/>
  <c r="D34" i="91"/>
  <c r="I33" i="91"/>
  <c r="N32" i="91"/>
  <c r="F32" i="91"/>
  <c r="K31" i="91"/>
  <c r="Q31" i="91" s="1"/>
  <c r="E12" i="91" s="1"/>
  <c r="P30" i="91"/>
  <c r="H30" i="91"/>
  <c r="M29" i="91"/>
  <c r="E29" i="91"/>
  <c r="J28" i="91"/>
  <c r="O27" i="91"/>
  <c r="G27" i="91"/>
  <c r="L26" i="91"/>
  <c r="D26" i="91"/>
  <c r="N38" i="91"/>
  <c r="F38" i="91"/>
  <c r="K37" i="91"/>
  <c r="P36" i="91"/>
  <c r="H36" i="91"/>
  <c r="M35" i="91"/>
  <c r="E35" i="91"/>
  <c r="J34" i="91"/>
  <c r="O33" i="91"/>
  <c r="G33" i="91"/>
  <c r="L32" i="91"/>
  <c r="D32" i="91"/>
  <c r="I31" i="91"/>
  <c r="I51" i="91" s="1"/>
  <c r="N30" i="91"/>
  <c r="F30" i="91"/>
  <c r="K29" i="91"/>
  <c r="P28" i="91"/>
  <c r="H28" i="91"/>
  <c r="M27" i="91"/>
  <c r="E27" i="91"/>
  <c r="J26" i="91"/>
  <c r="F27" i="91"/>
  <c r="I28" i="91"/>
  <c r="L29" i="91"/>
  <c r="O30" i="91"/>
  <c r="E32" i="91"/>
  <c r="H33" i="91"/>
  <c r="K34" i="91"/>
  <c r="N35" i="91"/>
  <c r="D37" i="91"/>
  <c r="G38" i="91"/>
  <c r="H63" i="91"/>
  <c r="F25" i="91"/>
  <c r="D45" i="91"/>
  <c r="D80" i="91" s="1"/>
  <c r="F26" i="91"/>
  <c r="I27" i="91"/>
  <c r="L28" i="91"/>
  <c r="O29" i="91"/>
  <c r="E31" i="91"/>
  <c r="H32" i="91"/>
  <c r="K33" i="91"/>
  <c r="N34" i="91"/>
  <c r="D36" i="91"/>
  <c r="G37" i="91"/>
  <c r="J38" i="91"/>
  <c r="E150" i="91"/>
  <c r="F98" i="91"/>
  <c r="B17" i="91"/>
  <c r="H26" i="91"/>
  <c r="K27" i="91"/>
  <c r="N28" i="91"/>
  <c r="Q28" i="91" s="1"/>
  <c r="E9" i="91" s="1"/>
  <c r="D30" i="91"/>
  <c r="G31" i="91"/>
  <c r="J32" i="91"/>
  <c r="M33" i="91"/>
  <c r="P34" i="91"/>
  <c r="F36" i="91"/>
  <c r="I37" i="91"/>
  <c r="L38" i="91"/>
  <c r="I26" i="91"/>
  <c r="L27" i="91"/>
  <c r="O28" i="91"/>
  <c r="E30" i="91"/>
  <c r="H31" i="91"/>
  <c r="K32" i="91"/>
  <c r="N33" i="91"/>
  <c r="D35" i="91"/>
  <c r="G36" i="91"/>
  <c r="J37" i="91"/>
  <c r="M38" i="91"/>
  <c r="P53" i="91"/>
  <c r="E167" i="91"/>
  <c r="F115" i="91"/>
  <c r="F132" i="91"/>
  <c r="C30" i="90"/>
  <c r="C10" i="90"/>
  <c r="I8" i="90"/>
  <c r="H8" i="90"/>
  <c r="B36" i="90"/>
  <c r="B18" i="90"/>
  <c r="D9" i="90"/>
  <c r="C83" i="90"/>
  <c r="D44" i="90"/>
  <c r="D62" i="90" s="1"/>
  <c r="F44" i="90"/>
  <c r="F62" i="90" s="1"/>
  <c r="H26" i="90"/>
  <c r="G80" i="90"/>
  <c r="F83" i="90"/>
  <c r="F82" i="90"/>
  <c r="F81" i="90"/>
  <c r="E81" i="90"/>
  <c r="E82" i="90"/>
  <c r="E83" i="90"/>
  <c r="D46" i="88"/>
  <c r="N38" i="88"/>
  <c r="F38" i="88"/>
  <c r="K37" i="88"/>
  <c r="P36" i="88"/>
  <c r="H36" i="88"/>
  <c r="M35" i="88"/>
  <c r="L55" i="88" s="1"/>
  <c r="E35" i="88"/>
  <c r="D55" i="88" s="1"/>
  <c r="J34" i="88"/>
  <c r="O33" i="88"/>
  <c r="N53" i="88" s="1"/>
  <c r="G33" i="88"/>
  <c r="L32" i="88"/>
  <c r="K52" i="88" s="1"/>
  <c r="D32" i="88"/>
  <c r="I31" i="88"/>
  <c r="H51" i="88" s="1"/>
  <c r="N30" i="88"/>
  <c r="M50" i="88" s="1"/>
  <c r="F30" i="88"/>
  <c r="E50" i="88" s="1"/>
  <c r="K29" i="88"/>
  <c r="P28" i="88"/>
  <c r="H28" i="88"/>
  <c r="G48" i="88" s="1"/>
  <c r="M27" i="88"/>
  <c r="E27" i="88"/>
  <c r="J26" i="88"/>
  <c r="L38" i="88"/>
  <c r="D38" i="88"/>
  <c r="I37" i="88"/>
  <c r="N36" i="88"/>
  <c r="F36" i="88"/>
  <c r="K35" i="88"/>
  <c r="P34" i="88"/>
  <c r="H34" i="88"/>
  <c r="M33" i="88"/>
  <c r="M53" i="88" s="1"/>
  <c r="E33" i="88"/>
  <c r="J32" i="88"/>
  <c r="Q32" i="88" s="1"/>
  <c r="E13" i="88" s="1"/>
  <c r="O31" i="88"/>
  <c r="G31" i="88"/>
  <c r="L30" i="88"/>
  <c r="D30" i="88"/>
  <c r="I29" i="88"/>
  <c r="N28" i="88"/>
  <c r="N48" i="88" s="1"/>
  <c r="F28" i="88"/>
  <c r="K27" i="88"/>
  <c r="P26" i="88"/>
  <c r="H26" i="88"/>
  <c r="K38" i="88"/>
  <c r="P37" i="88"/>
  <c r="H37" i="88"/>
  <c r="M36" i="88"/>
  <c r="E36" i="88"/>
  <c r="J35" i="88"/>
  <c r="O34" i="88"/>
  <c r="G34" i="88"/>
  <c r="L33" i="88"/>
  <c r="D33" i="88"/>
  <c r="I32" i="88"/>
  <c r="N31" i="88"/>
  <c r="F31" i="88"/>
  <c r="K30" i="88"/>
  <c r="P29" i="88"/>
  <c r="H29" i="88"/>
  <c r="M28" i="88"/>
  <c r="E28" i="88"/>
  <c r="J27" i="88"/>
  <c r="O26" i="88"/>
  <c r="G26" i="88"/>
  <c r="J38" i="88"/>
  <c r="O37" i="88"/>
  <c r="G37" i="88"/>
  <c r="L36" i="88"/>
  <c r="D36" i="88"/>
  <c r="I35" i="88"/>
  <c r="N34" i="88"/>
  <c r="F34" i="88"/>
  <c r="K33" i="88"/>
  <c r="P32" i="88"/>
  <c r="H32" i="88"/>
  <c r="M31" i="88"/>
  <c r="E31" i="88"/>
  <c r="J30" i="88"/>
  <c r="O29" i="88"/>
  <c r="G29" i="88"/>
  <c r="L28" i="88"/>
  <c r="D28" i="88"/>
  <c r="I27" i="88"/>
  <c r="N26" i="88"/>
  <c r="F26" i="88"/>
  <c r="I38" i="88"/>
  <c r="N37" i="88"/>
  <c r="F37" i="88"/>
  <c r="K36" i="88"/>
  <c r="J56" i="88" s="1"/>
  <c r="P35" i="88"/>
  <c r="H35" i="88"/>
  <c r="M34" i="88"/>
  <c r="E34" i="88"/>
  <c r="D54" i="88" s="1"/>
  <c r="J33" i="88"/>
  <c r="O32" i="88"/>
  <c r="G32" i="88"/>
  <c r="L31" i="88"/>
  <c r="D31" i="88"/>
  <c r="I30" i="88"/>
  <c r="N29" i="88"/>
  <c r="F29" i="88"/>
  <c r="K28" i="88"/>
  <c r="J48" i="88" s="1"/>
  <c r="P27" i="88"/>
  <c r="H27" i="88"/>
  <c r="G47" i="88" s="1"/>
  <c r="M26" i="88"/>
  <c r="B35" i="88"/>
  <c r="B17" i="88"/>
  <c r="G25" i="88"/>
  <c r="Q30" i="88"/>
  <c r="E11" i="88" s="1"/>
  <c r="C11" i="88"/>
  <c r="D11" i="88" s="1"/>
  <c r="C12" i="88"/>
  <c r="D12" i="88" s="1"/>
  <c r="Q31" i="88"/>
  <c r="E12" i="88" s="1"/>
  <c r="C13" i="88"/>
  <c r="D13" i="88" s="1"/>
  <c r="E45" i="88"/>
  <c r="E80" i="88" s="1"/>
  <c r="C33" i="88"/>
  <c r="F63" i="88"/>
  <c r="E150" i="88"/>
  <c r="F98" i="88"/>
  <c r="F167" i="88"/>
  <c r="G115" i="88"/>
  <c r="E184" i="88"/>
  <c r="F132" i="88"/>
  <c r="G26" i="87"/>
  <c r="F44" i="87"/>
  <c r="F62" i="87" s="1"/>
  <c r="E44" i="87"/>
  <c r="E62" i="87" s="1"/>
  <c r="C85" i="87"/>
  <c r="D84" i="87"/>
  <c r="D83" i="87"/>
  <c r="C31" i="87"/>
  <c r="B19" i="87"/>
  <c r="B37" i="87"/>
  <c r="G80" i="87"/>
  <c r="F85" i="87"/>
  <c r="F84" i="87"/>
  <c r="F83" i="87"/>
  <c r="F82" i="87"/>
  <c r="F81" i="87"/>
  <c r="E81" i="87"/>
  <c r="E82" i="87"/>
  <c r="E83" i="87"/>
  <c r="E84" i="87"/>
  <c r="E85" i="87"/>
  <c r="Q36" i="85"/>
  <c r="C9" i="85"/>
  <c r="Q8" i="85"/>
  <c r="Q7" i="85"/>
  <c r="D38" i="84"/>
  <c r="G37" i="84"/>
  <c r="E37" i="84"/>
  <c r="E38" i="84" s="1"/>
  <c r="M37" i="84"/>
  <c r="C8" i="84"/>
  <c r="J37" i="84"/>
  <c r="I37" i="84"/>
  <c r="P63" i="84"/>
  <c r="Q63" i="84" s="1"/>
  <c r="F37" i="84"/>
  <c r="N37" i="84"/>
  <c r="Q148" i="84"/>
  <c r="C7" i="66"/>
  <c r="E54" i="91" l="1"/>
  <c r="D50" i="88"/>
  <c r="K55" i="88"/>
  <c r="G55" i="88"/>
  <c r="L52" i="94"/>
  <c r="I55" i="94"/>
  <c r="I53" i="97"/>
  <c r="F47" i="103"/>
  <c r="K47" i="100"/>
  <c r="O53" i="94"/>
  <c r="K52" i="103"/>
  <c r="G46" i="103"/>
  <c r="E50" i="100"/>
  <c r="G57" i="94"/>
  <c r="C139" i="111"/>
  <c r="M138" i="111"/>
  <c r="E138" i="111"/>
  <c r="L138" i="111"/>
  <c r="D138" i="111"/>
  <c r="K138" i="111"/>
  <c r="I138" i="111"/>
  <c r="P138" i="111"/>
  <c r="H138" i="111"/>
  <c r="O138" i="111"/>
  <c r="N138" i="111"/>
  <c r="J138" i="111"/>
  <c r="F138" i="111"/>
  <c r="G138" i="111"/>
  <c r="C173" i="111"/>
  <c r="Q64" i="111"/>
  <c r="C45" i="111"/>
  <c r="C65" i="111"/>
  <c r="C155" i="111"/>
  <c r="E44" i="111"/>
  <c r="E23" i="111"/>
  <c r="G23" i="111" s="1"/>
  <c r="B45" i="111"/>
  <c r="B24" i="111" s="1"/>
  <c r="B63" i="111"/>
  <c r="K58" i="111"/>
  <c r="J76" i="111" s="1"/>
  <c r="G22" i="111"/>
  <c r="I112" i="111"/>
  <c r="I94" i="111"/>
  <c r="G43" i="111"/>
  <c r="C121" i="111"/>
  <c r="I171" i="111" a="1"/>
  <c r="I171" i="111" s="1"/>
  <c r="J165" i="111"/>
  <c r="K148" i="111"/>
  <c r="J182" i="110"/>
  <c r="B61" i="110"/>
  <c r="B43" i="110"/>
  <c r="B22" i="110" s="1"/>
  <c r="I165" i="110"/>
  <c r="C156" i="110"/>
  <c r="C175" i="110"/>
  <c r="C64" i="110"/>
  <c r="C44" i="110"/>
  <c r="I58" i="110"/>
  <c r="G112" i="110"/>
  <c r="G94" i="110"/>
  <c r="C120" i="110"/>
  <c r="C137" i="110"/>
  <c r="I148" i="110"/>
  <c r="J148" i="109"/>
  <c r="F112" i="109"/>
  <c r="F94" i="109"/>
  <c r="C154" i="109"/>
  <c r="I58" i="109"/>
  <c r="H76" i="109" s="1"/>
  <c r="G76" i="109"/>
  <c r="B47" i="109"/>
  <c r="B26" i="109" s="1"/>
  <c r="B65" i="109"/>
  <c r="C118" i="109"/>
  <c r="C64" i="109"/>
  <c r="C44" i="109"/>
  <c r="C172" i="109"/>
  <c r="I165" i="109"/>
  <c r="C139" i="109"/>
  <c r="C46" i="108"/>
  <c r="C66" i="108"/>
  <c r="K148" i="108"/>
  <c r="C155" i="108"/>
  <c r="C138" i="108"/>
  <c r="G112" i="108"/>
  <c r="G94" i="108"/>
  <c r="C172" i="108"/>
  <c r="I58" i="108"/>
  <c r="H76" i="108"/>
  <c r="C119" i="108"/>
  <c r="I165" i="108"/>
  <c r="B64" i="108"/>
  <c r="B46" i="108"/>
  <c r="B25" i="108" s="1"/>
  <c r="N182" i="108"/>
  <c r="I148" i="107"/>
  <c r="C137" i="107"/>
  <c r="I112" i="107"/>
  <c r="I94" i="107"/>
  <c r="K58" i="107"/>
  <c r="J76" i="107" s="1"/>
  <c r="C156" i="107"/>
  <c r="I165" i="107"/>
  <c r="C172" i="107"/>
  <c r="C119" i="107"/>
  <c r="B64" i="107"/>
  <c r="B46" i="107"/>
  <c r="B25" i="107" s="1"/>
  <c r="C65" i="107"/>
  <c r="C45" i="107"/>
  <c r="I58" i="106"/>
  <c r="B61" i="106"/>
  <c r="B43" i="106"/>
  <c r="B22" i="106" s="1"/>
  <c r="C137" i="106"/>
  <c r="G112" i="106"/>
  <c r="G94" i="106"/>
  <c r="I165" i="106"/>
  <c r="C154" i="106"/>
  <c r="K182" i="106"/>
  <c r="C172" i="106"/>
  <c r="K148" i="106"/>
  <c r="C44" i="106"/>
  <c r="C64" i="106"/>
  <c r="C118" i="106"/>
  <c r="K148" i="105"/>
  <c r="K182" i="105"/>
  <c r="C118" i="105"/>
  <c r="B66" i="105"/>
  <c r="B48" i="105"/>
  <c r="B27" i="105" s="1"/>
  <c r="F112" i="105"/>
  <c r="F94" i="105"/>
  <c r="C154" i="105"/>
  <c r="C64" i="105"/>
  <c r="C44" i="105"/>
  <c r="I165" i="105"/>
  <c r="I58" i="105"/>
  <c r="H76" i="105"/>
  <c r="C137" i="105"/>
  <c r="G76" i="105"/>
  <c r="C173" i="105"/>
  <c r="B49" i="92"/>
  <c r="B28" i="92" s="1"/>
  <c r="B47" i="92"/>
  <c r="B26" i="92" s="1"/>
  <c r="B48" i="92"/>
  <c r="B27" i="92" s="1"/>
  <c r="B46" i="92"/>
  <c r="B25" i="92" s="1"/>
  <c r="B45" i="92"/>
  <c r="B24" i="92" s="1"/>
  <c r="B86" i="92"/>
  <c r="C84" i="92"/>
  <c r="H50" i="97"/>
  <c r="D56" i="103"/>
  <c r="K51" i="103"/>
  <c r="N52" i="97"/>
  <c r="F46" i="103"/>
  <c r="K52" i="100"/>
  <c r="J47" i="103"/>
  <c r="D40" i="94"/>
  <c r="K50" i="94"/>
  <c r="O51" i="100"/>
  <c r="J57" i="103"/>
  <c r="I47" i="94"/>
  <c r="O48" i="100"/>
  <c r="O39" i="103"/>
  <c r="I54" i="100"/>
  <c r="M49" i="97"/>
  <c r="L68" i="94"/>
  <c r="E39" i="97"/>
  <c r="Q30" i="94"/>
  <c r="E11" i="94" s="1"/>
  <c r="Q28" i="94"/>
  <c r="E9" i="94" s="1"/>
  <c r="I47" i="103"/>
  <c r="H52" i="94"/>
  <c r="H49" i="94"/>
  <c r="G54" i="94"/>
  <c r="L56" i="97"/>
  <c r="N54" i="94"/>
  <c r="D46" i="97"/>
  <c r="F36" i="84"/>
  <c r="F38" i="84" s="1"/>
  <c r="G22" i="84"/>
  <c r="I53" i="88"/>
  <c r="N47" i="88"/>
  <c r="F47" i="88"/>
  <c r="M52" i="88"/>
  <c r="K51" i="88"/>
  <c r="E40" i="88"/>
  <c r="F49" i="91"/>
  <c r="I49" i="91"/>
  <c r="D49" i="88"/>
  <c r="M57" i="88"/>
  <c r="I56" i="88"/>
  <c r="F53" i="88"/>
  <c r="N55" i="88"/>
  <c r="E49" i="88"/>
  <c r="F52" i="88"/>
  <c r="O50" i="88"/>
  <c r="M49" i="88"/>
  <c r="L54" i="88"/>
  <c r="Q29" i="88"/>
  <c r="E10" i="88" s="1"/>
  <c r="H50" i="88"/>
  <c r="J46" i="91"/>
  <c r="Q28" i="88"/>
  <c r="E9" i="88" s="1"/>
  <c r="L49" i="88"/>
  <c r="D52" i="88"/>
  <c r="H56" i="91"/>
  <c r="G53" i="88"/>
  <c r="I48" i="88"/>
  <c r="E57" i="88"/>
  <c r="F49" i="88"/>
  <c r="E54" i="88"/>
  <c r="G50" i="88"/>
  <c r="L50" i="91"/>
  <c r="J49" i="88"/>
  <c r="I54" i="88"/>
  <c r="D57" i="88"/>
  <c r="I39" i="88"/>
  <c r="L48" i="88"/>
  <c r="K53" i="88"/>
  <c r="D39" i="88"/>
  <c r="M55" i="88"/>
  <c r="K48" i="88"/>
  <c r="J53" i="88"/>
  <c r="N54" i="88"/>
  <c r="F51" i="88"/>
  <c r="J50" i="88"/>
  <c r="I55" i="88"/>
  <c r="N51" i="88"/>
  <c r="M56" i="88"/>
  <c r="K46" i="88"/>
  <c r="I71" i="88"/>
  <c r="H53" i="88"/>
  <c r="N52" i="88"/>
  <c r="L52" i="88"/>
  <c r="Q27" i="88"/>
  <c r="E8" i="88" s="1"/>
  <c r="O65" i="88"/>
  <c r="K54" i="88"/>
  <c r="M51" i="88"/>
  <c r="L56" i="88"/>
  <c r="E48" i="88"/>
  <c r="D53" i="88"/>
  <c r="J51" i="88"/>
  <c r="K69" i="88"/>
  <c r="D56" i="94"/>
  <c r="H39" i="103"/>
  <c r="M39" i="97"/>
  <c r="J39" i="100"/>
  <c r="L55" i="103"/>
  <c r="P47" i="103"/>
  <c r="O47" i="103"/>
  <c r="I55" i="103"/>
  <c r="M47" i="103"/>
  <c r="I51" i="103"/>
  <c r="H56" i="103"/>
  <c r="I50" i="103"/>
  <c r="H55" i="103"/>
  <c r="H49" i="103"/>
  <c r="H72" i="103"/>
  <c r="G54" i="103"/>
  <c r="I71" i="103"/>
  <c r="H53" i="103"/>
  <c r="J39" i="103"/>
  <c r="I46" i="103"/>
  <c r="G73" i="103"/>
  <c r="F55" i="103"/>
  <c r="K47" i="103"/>
  <c r="N53" i="103"/>
  <c r="N39" i="103"/>
  <c r="M46" i="103"/>
  <c r="L54" i="103"/>
  <c r="G47" i="103"/>
  <c r="I54" i="103"/>
  <c r="E47" i="103"/>
  <c r="D52" i="103"/>
  <c r="D51" i="103"/>
  <c r="O54" i="103"/>
  <c r="P54" i="103"/>
  <c r="F167" i="103"/>
  <c r="G115" i="103"/>
  <c r="H52" i="103"/>
  <c r="F54" i="103"/>
  <c r="P39" i="103"/>
  <c r="N52" i="103"/>
  <c r="F39" i="103"/>
  <c r="F41" i="103" s="1"/>
  <c r="E46" i="103"/>
  <c r="J1" i="103"/>
  <c r="F150" i="103"/>
  <c r="G98" i="103"/>
  <c r="M53" i="103"/>
  <c r="L46" i="103"/>
  <c r="M39" i="103"/>
  <c r="I53" i="103"/>
  <c r="K39" i="103"/>
  <c r="J46" i="103"/>
  <c r="L52" i="103"/>
  <c r="K57" i="103"/>
  <c r="L51" i="103"/>
  <c r="K56" i="103"/>
  <c r="K50" i="103"/>
  <c r="L68" i="103"/>
  <c r="J55" i="103"/>
  <c r="H51" i="103"/>
  <c r="F53" i="103"/>
  <c r="I39" i="103"/>
  <c r="H46" i="103"/>
  <c r="D39" i="103"/>
  <c r="P51" i="103"/>
  <c r="O51" i="103"/>
  <c r="L39" i="103"/>
  <c r="L50" i="103"/>
  <c r="M52" i="103"/>
  <c r="D46" i="103"/>
  <c r="E39" i="103"/>
  <c r="E41" i="103" s="1"/>
  <c r="J52" i="103"/>
  <c r="H48" i="103"/>
  <c r="G53" i="103"/>
  <c r="G52" i="103"/>
  <c r="F57" i="103"/>
  <c r="F51" i="103"/>
  <c r="E56" i="103"/>
  <c r="F74" i="103"/>
  <c r="H50" i="103"/>
  <c r="F52" i="103"/>
  <c r="P50" i="103"/>
  <c r="O50" i="103"/>
  <c r="C30" i="103"/>
  <c r="Q29" i="103"/>
  <c r="E10" i="103" s="1"/>
  <c r="C10" i="103"/>
  <c r="D10" i="103" s="1"/>
  <c r="M51" i="103"/>
  <c r="F184" i="103"/>
  <c r="G132" i="103"/>
  <c r="K69" i="103"/>
  <c r="J51" i="103"/>
  <c r="P53" i="103"/>
  <c r="O53" i="103"/>
  <c r="P52" i="103"/>
  <c r="O52" i="103"/>
  <c r="N57" i="103"/>
  <c r="N51" i="103"/>
  <c r="M56" i="103"/>
  <c r="G57" i="103"/>
  <c r="I49" i="103"/>
  <c r="G51" i="103"/>
  <c r="M57" i="103"/>
  <c r="O49" i="103"/>
  <c r="P49" i="103"/>
  <c r="H25" i="103"/>
  <c r="G45" i="103" s="1"/>
  <c r="G80" i="103" s="1"/>
  <c r="G40" i="103"/>
  <c r="M50" i="103"/>
  <c r="J50" i="103"/>
  <c r="L49" i="103"/>
  <c r="K49" i="103"/>
  <c r="J54" i="103"/>
  <c r="K48" i="103"/>
  <c r="J53" i="103"/>
  <c r="J70" i="103"/>
  <c r="I52" i="103"/>
  <c r="H57" i="103"/>
  <c r="G56" i="103"/>
  <c r="I48" i="103"/>
  <c r="G50" i="103"/>
  <c r="N56" i="103"/>
  <c r="P48" i="103"/>
  <c r="O48" i="103"/>
  <c r="O56" i="103"/>
  <c r="L57" i="103"/>
  <c r="M49" i="103"/>
  <c r="J63" i="103"/>
  <c r="I57" i="103"/>
  <c r="J49" i="103"/>
  <c r="F50" i="103"/>
  <c r="E55" i="103"/>
  <c r="F49" i="103"/>
  <c r="E54" i="103"/>
  <c r="E48" i="103"/>
  <c r="D53" i="103"/>
  <c r="D40" i="103"/>
  <c r="D76" i="103"/>
  <c r="G55" i="103"/>
  <c r="L47" i="103"/>
  <c r="E57" i="103"/>
  <c r="G49" i="103"/>
  <c r="E7" i="103"/>
  <c r="F48" i="103"/>
  <c r="N55" i="103"/>
  <c r="F45" i="103"/>
  <c r="F80" i="103" s="1"/>
  <c r="G39" i="103"/>
  <c r="B33" i="103"/>
  <c r="B15" i="103"/>
  <c r="L56" i="103"/>
  <c r="N48" i="103"/>
  <c r="I56" i="103"/>
  <c r="J48" i="103"/>
  <c r="N50" i="103"/>
  <c r="M55" i="103"/>
  <c r="N49" i="103"/>
  <c r="M54" i="103"/>
  <c r="M48" i="103"/>
  <c r="N66" i="103"/>
  <c r="L53" i="103"/>
  <c r="H54" i="103"/>
  <c r="D47" i="103"/>
  <c r="F56" i="103"/>
  <c r="G48" i="103"/>
  <c r="O57" i="103"/>
  <c r="N54" i="103"/>
  <c r="H47" i="103"/>
  <c r="O55" i="103"/>
  <c r="G83" i="102"/>
  <c r="G82" i="102"/>
  <c r="G81" i="102"/>
  <c r="H80" i="102"/>
  <c r="C84" i="102"/>
  <c r="D83" i="102"/>
  <c r="F44" i="102"/>
  <c r="F62" i="102" s="1"/>
  <c r="G26" i="102"/>
  <c r="C12" i="102"/>
  <c r="C32" i="102"/>
  <c r="F83" i="102"/>
  <c r="D11" i="102"/>
  <c r="B28" i="102"/>
  <c r="B10" i="102"/>
  <c r="H63" i="100"/>
  <c r="H72" i="100"/>
  <c r="G54" i="100"/>
  <c r="H49" i="100"/>
  <c r="F54" i="100"/>
  <c r="G49" i="100"/>
  <c r="I39" i="100"/>
  <c r="M54" i="100"/>
  <c r="N49" i="100"/>
  <c r="J56" i="100"/>
  <c r="K51" i="100"/>
  <c r="L46" i="100"/>
  <c r="M39" i="100"/>
  <c r="I71" i="100"/>
  <c r="H53" i="100"/>
  <c r="I48" i="100"/>
  <c r="G53" i="100"/>
  <c r="H48" i="100"/>
  <c r="L53" i="100"/>
  <c r="M48" i="100"/>
  <c r="N66" i="100"/>
  <c r="K53" i="100"/>
  <c r="L48" i="100"/>
  <c r="B16" i="100"/>
  <c r="B34" i="100"/>
  <c r="E54" i="100"/>
  <c r="F49" i="100"/>
  <c r="P55" i="100"/>
  <c r="O55" i="100"/>
  <c r="D46" i="100"/>
  <c r="E39" i="100"/>
  <c r="E41" i="100" s="1"/>
  <c r="L57" i="100"/>
  <c r="M52" i="100"/>
  <c r="O65" i="100"/>
  <c r="N47" i="100"/>
  <c r="K57" i="100"/>
  <c r="L52" i="100"/>
  <c r="M47" i="100"/>
  <c r="H54" i="100"/>
  <c r="D76" i="100"/>
  <c r="D40" i="100"/>
  <c r="D53" i="100"/>
  <c r="E48" i="100"/>
  <c r="P57" i="100"/>
  <c r="O57" i="100"/>
  <c r="D48" i="100"/>
  <c r="J53" i="100"/>
  <c r="K48" i="100"/>
  <c r="G55" i="100"/>
  <c r="H50" i="100"/>
  <c r="E75" i="100"/>
  <c r="D57" i="100"/>
  <c r="E52" i="100"/>
  <c r="F47" i="100"/>
  <c r="D52" i="100"/>
  <c r="E47" i="100"/>
  <c r="F48" i="100"/>
  <c r="F184" i="100"/>
  <c r="G132" i="100"/>
  <c r="H57" i="100"/>
  <c r="J70" i="100"/>
  <c r="I52" i="100"/>
  <c r="J47" i="100"/>
  <c r="G57" i="100"/>
  <c r="H52" i="100"/>
  <c r="I47" i="100"/>
  <c r="N57" i="100"/>
  <c r="P52" i="100"/>
  <c r="O52" i="100"/>
  <c r="L54" i="100"/>
  <c r="M49" i="100"/>
  <c r="I56" i="100"/>
  <c r="J51" i="100"/>
  <c r="K69" i="100"/>
  <c r="K46" i="100"/>
  <c r="L39" i="100"/>
  <c r="H56" i="100"/>
  <c r="I51" i="100"/>
  <c r="J46" i="100"/>
  <c r="K39" i="100"/>
  <c r="M53" i="100"/>
  <c r="Q27" i="100"/>
  <c r="E8" i="100" s="1"/>
  <c r="F167" i="100"/>
  <c r="G115" i="100"/>
  <c r="M56" i="100"/>
  <c r="N51" i="100"/>
  <c r="P46" i="100"/>
  <c r="O46" i="100"/>
  <c r="P64" i="100"/>
  <c r="P39" i="100"/>
  <c r="Q26" i="100"/>
  <c r="L56" i="100"/>
  <c r="M51" i="100"/>
  <c r="N46" i="100"/>
  <c r="O39" i="100"/>
  <c r="F57" i="100"/>
  <c r="G52" i="100"/>
  <c r="H47" i="100"/>
  <c r="C30" i="100"/>
  <c r="Q29" i="100"/>
  <c r="E10" i="100" s="1"/>
  <c r="C10" i="100"/>
  <c r="D10" i="100" s="1"/>
  <c r="D54" i="100"/>
  <c r="E49" i="100"/>
  <c r="N55" i="100"/>
  <c r="P50" i="100"/>
  <c r="O50" i="100"/>
  <c r="J1" i="100"/>
  <c r="D39" i="100"/>
  <c r="M55" i="100"/>
  <c r="N50" i="100"/>
  <c r="H150" i="100"/>
  <c r="I98" i="100"/>
  <c r="F74" i="100"/>
  <c r="E56" i="100"/>
  <c r="G51" i="100"/>
  <c r="F51" i="100"/>
  <c r="G46" i="100"/>
  <c r="H39" i="100"/>
  <c r="D56" i="100"/>
  <c r="E51" i="100"/>
  <c r="F46" i="100"/>
  <c r="G39" i="100"/>
  <c r="K56" i="100"/>
  <c r="L51" i="100"/>
  <c r="M46" i="100"/>
  <c r="N39" i="100"/>
  <c r="I53" i="100"/>
  <c r="J48" i="100"/>
  <c r="F55" i="100"/>
  <c r="G73" i="100"/>
  <c r="G50" i="100"/>
  <c r="E55" i="100"/>
  <c r="F50" i="100"/>
  <c r="F56" i="100"/>
  <c r="E53" i="100"/>
  <c r="K55" i="100"/>
  <c r="J55" i="100"/>
  <c r="K50" i="100"/>
  <c r="L68" i="100"/>
  <c r="I55" i="100"/>
  <c r="J50" i="100"/>
  <c r="F45" i="100"/>
  <c r="F80" i="100" s="1"/>
  <c r="G25" i="100"/>
  <c r="F40" i="100"/>
  <c r="D51" i="100"/>
  <c r="E46" i="100"/>
  <c r="F39" i="100"/>
  <c r="M57" i="100"/>
  <c r="N52" i="100"/>
  <c r="P47" i="100"/>
  <c r="O47" i="100"/>
  <c r="K54" i="100"/>
  <c r="M67" i="100"/>
  <c r="L49" i="100"/>
  <c r="Q28" i="100"/>
  <c r="E9" i="100" s="1"/>
  <c r="J54" i="100"/>
  <c r="K49" i="100"/>
  <c r="I49" i="100"/>
  <c r="P54" i="100"/>
  <c r="O54" i="100"/>
  <c r="N54" i="100"/>
  <c r="P49" i="100"/>
  <c r="O49" i="100"/>
  <c r="H55" i="100"/>
  <c r="I50" i="100"/>
  <c r="E57" i="100"/>
  <c r="F52" i="100"/>
  <c r="G47" i="100"/>
  <c r="D49" i="100"/>
  <c r="O53" i="100"/>
  <c r="P53" i="100"/>
  <c r="J52" i="100"/>
  <c r="H46" i="100"/>
  <c r="C31" i="99"/>
  <c r="C11" i="99"/>
  <c r="G26" i="99"/>
  <c r="F44" i="99" s="1"/>
  <c r="F62" i="99" s="1"/>
  <c r="B35" i="99"/>
  <c r="B17" i="99"/>
  <c r="C87" i="99"/>
  <c r="D86" i="99"/>
  <c r="H87" i="99"/>
  <c r="H86" i="99"/>
  <c r="H85" i="99"/>
  <c r="H84" i="99"/>
  <c r="H83" i="99"/>
  <c r="H82" i="99"/>
  <c r="H81" i="99"/>
  <c r="I80" i="99"/>
  <c r="I71" i="97"/>
  <c r="H53" i="97"/>
  <c r="I48" i="97"/>
  <c r="H57" i="97"/>
  <c r="D52" i="97"/>
  <c r="E47" i="97"/>
  <c r="I57" i="97"/>
  <c r="N53" i="97"/>
  <c r="P48" i="97"/>
  <c r="O48" i="97"/>
  <c r="F56" i="97"/>
  <c r="G51" i="97"/>
  <c r="H46" i="97"/>
  <c r="I39" i="97"/>
  <c r="D53" i="97"/>
  <c r="E48" i="97"/>
  <c r="F54" i="97"/>
  <c r="G49" i="97"/>
  <c r="H55" i="97"/>
  <c r="I50" i="97"/>
  <c r="B33" i="97"/>
  <c r="B15" i="97"/>
  <c r="O65" i="97"/>
  <c r="N47" i="97"/>
  <c r="I51" i="97"/>
  <c r="K39" i="97"/>
  <c r="J46" i="97"/>
  <c r="F53" i="97"/>
  <c r="M54" i="97"/>
  <c r="J57" i="97"/>
  <c r="E52" i="97"/>
  <c r="F47" i="97"/>
  <c r="M55" i="97"/>
  <c r="N50" i="97"/>
  <c r="I56" i="97"/>
  <c r="Q27" i="97"/>
  <c r="E8" i="97" s="1"/>
  <c r="K52" i="97"/>
  <c r="L47" i="97"/>
  <c r="D50" i="97"/>
  <c r="E57" i="97"/>
  <c r="N51" i="97"/>
  <c r="O46" i="97"/>
  <c r="P64" i="97"/>
  <c r="P46" i="97"/>
  <c r="P39" i="97"/>
  <c r="Q26" i="97"/>
  <c r="D48" i="97"/>
  <c r="E54" i="97"/>
  <c r="F49" i="97"/>
  <c r="K53" i="97"/>
  <c r="L48" i="97"/>
  <c r="N49" i="97"/>
  <c r="K56" i="97"/>
  <c r="J51" i="97"/>
  <c r="K69" i="97"/>
  <c r="L39" i="97"/>
  <c r="K46" i="97"/>
  <c r="G47" i="97"/>
  <c r="E55" i="97"/>
  <c r="F50" i="97"/>
  <c r="E75" i="97"/>
  <c r="D57" i="97"/>
  <c r="H56" i="97"/>
  <c r="G57" i="97"/>
  <c r="D47" i="97"/>
  <c r="H54" i="97"/>
  <c r="I49" i="97"/>
  <c r="F74" i="97"/>
  <c r="E56" i="97"/>
  <c r="F51" i="97"/>
  <c r="G46" i="97"/>
  <c r="H39" i="97"/>
  <c r="P57" i="97"/>
  <c r="O57" i="97"/>
  <c r="H52" i="97"/>
  <c r="I47" i="97"/>
  <c r="J48" i="97"/>
  <c r="J53" i="97"/>
  <c r="K48" i="97"/>
  <c r="F167" i="97"/>
  <c r="G115" i="97"/>
  <c r="N55" i="97"/>
  <c r="P50" i="97"/>
  <c r="O50" i="97"/>
  <c r="D39" i="97"/>
  <c r="J1" i="97"/>
  <c r="H63" i="97"/>
  <c r="J54" i="97"/>
  <c r="K49" i="97"/>
  <c r="L57" i="97"/>
  <c r="G56" i="97"/>
  <c r="H51" i="97"/>
  <c r="I46" i="97"/>
  <c r="J39" i="97"/>
  <c r="M53" i="97"/>
  <c r="N48" i="97"/>
  <c r="J55" i="97"/>
  <c r="K50" i="97"/>
  <c r="L68" i="97"/>
  <c r="G40" i="97"/>
  <c r="H25" i="97"/>
  <c r="P56" i="97"/>
  <c r="O56" i="97"/>
  <c r="M51" i="97"/>
  <c r="N46" i="97"/>
  <c r="O39" i="97"/>
  <c r="P52" i="97"/>
  <c r="O52" i="97"/>
  <c r="G184" i="97"/>
  <c r="H132" i="97"/>
  <c r="F55" i="97"/>
  <c r="G73" i="97"/>
  <c r="G50" i="97"/>
  <c r="O53" i="97"/>
  <c r="P53" i="97"/>
  <c r="K57" i="97"/>
  <c r="L55" i="97"/>
  <c r="M50" i="97"/>
  <c r="E53" i="97"/>
  <c r="F48" i="97"/>
  <c r="O54" i="97"/>
  <c r="P54" i="97"/>
  <c r="D56" i="97"/>
  <c r="E51" i="97"/>
  <c r="F46" i="97"/>
  <c r="G39" i="97"/>
  <c r="N57" i="97"/>
  <c r="G52" i="97"/>
  <c r="H47" i="97"/>
  <c r="M52" i="97"/>
  <c r="J56" i="97"/>
  <c r="G48" i="97"/>
  <c r="K55" i="97"/>
  <c r="L50" i="97"/>
  <c r="D40" i="97"/>
  <c r="D76" i="97"/>
  <c r="J70" i="97"/>
  <c r="I52" i="97"/>
  <c r="J47" i="97"/>
  <c r="K54" i="97"/>
  <c r="M67" i="97"/>
  <c r="L49" i="97"/>
  <c r="Q29" i="97"/>
  <c r="E10" i="97" s="1"/>
  <c r="C10" i="97"/>
  <c r="D10" i="97" s="1"/>
  <c r="C30" i="97"/>
  <c r="G53" i="97"/>
  <c r="H48" i="97"/>
  <c r="D55" i="97"/>
  <c r="E50" i="97"/>
  <c r="J52" i="97"/>
  <c r="K47" i="97"/>
  <c r="H72" i="97"/>
  <c r="G54" i="97"/>
  <c r="H49" i="97"/>
  <c r="I55" i="97"/>
  <c r="J50" i="97"/>
  <c r="F45" i="97"/>
  <c r="F80" i="97" s="1"/>
  <c r="O47" i="97"/>
  <c r="M56" i="97"/>
  <c r="L51" i="97"/>
  <c r="N39" i="97"/>
  <c r="M46" i="97"/>
  <c r="E41" i="97"/>
  <c r="G150" i="97"/>
  <c r="H98" i="97"/>
  <c r="D49" i="97"/>
  <c r="D54" i="97"/>
  <c r="L52" i="97"/>
  <c r="M47" i="97"/>
  <c r="N56" i="97"/>
  <c r="I54" i="97"/>
  <c r="J49" i="97"/>
  <c r="F57" i="97"/>
  <c r="P51" i="97"/>
  <c r="O51" i="97"/>
  <c r="L53" i="97"/>
  <c r="M48" i="97"/>
  <c r="N66" i="97"/>
  <c r="G55" i="97"/>
  <c r="L46" i="97"/>
  <c r="N54" i="97"/>
  <c r="P49" i="97"/>
  <c r="O49" i="97"/>
  <c r="D51" i="97"/>
  <c r="F39" i="97"/>
  <c r="F41" i="97" s="1"/>
  <c r="E46" i="97"/>
  <c r="D83" i="96"/>
  <c r="C84" i="96"/>
  <c r="G26" i="96"/>
  <c r="G83" i="96"/>
  <c r="G82" i="96"/>
  <c r="G81" i="96"/>
  <c r="H80" i="96"/>
  <c r="C31" i="96"/>
  <c r="C11" i="96"/>
  <c r="L48" i="94"/>
  <c r="I39" i="94"/>
  <c r="H46" i="94"/>
  <c r="G184" i="94"/>
  <c r="H132" i="94"/>
  <c r="F50" i="94"/>
  <c r="I52" i="94"/>
  <c r="J70" i="94"/>
  <c r="O48" i="94"/>
  <c r="P48" i="94"/>
  <c r="N53" i="94"/>
  <c r="G50" i="94"/>
  <c r="G73" i="94"/>
  <c r="F55" i="94"/>
  <c r="M39" i="94"/>
  <c r="L46" i="94"/>
  <c r="K51" i="94"/>
  <c r="J56" i="94"/>
  <c r="K48" i="94"/>
  <c r="J53" i="94"/>
  <c r="L50" i="94"/>
  <c r="K55" i="94"/>
  <c r="B32" i="94"/>
  <c r="B14" i="94"/>
  <c r="P64" i="94"/>
  <c r="P39" i="94"/>
  <c r="Q26" i="94"/>
  <c r="P46" i="94"/>
  <c r="O46" i="94"/>
  <c r="I167" i="94"/>
  <c r="J115" i="94"/>
  <c r="E50" i="94"/>
  <c r="J51" i="94"/>
  <c r="K69" i="94"/>
  <c r="O47" i="94"/>
  <c r="P47" i="94"/>
  <c r="M57" i="94"/>
  <c r="M54" i="94"/>
  <c r="O51" i="94"/>
  <c r="P51" i="94"/>
  <c r="K49" i="94"/>
  <c r="D48" i="94"/>
  <c r="J47" i="94"/>
  <c r="M50" i="94"/>
  <c r="L55" i="94"/>
  <c r="F47" i="94"/>
  <c r="E52" i="94"/>
  <c r="E75" i="94"/>
  <c r="D57" i="94"/>
  <c r="E40" i="94"/>
  <c r="J48" i="94"/>
  <c r="I53" i="94"/>
  <c r="I50" i="94"/>
  <c r="H55" i="94"/>
  <c r="K47" i="94"/>
  <c r="J52" i="94"/>
  <c r="I57" i="94"/>
  <c r="F51" i="94"/>
  <c r="C32" i="94"/>
  <c r="Q31" i="94"/>
  <c r="E12" i="94" s="1"/>
  <c r="C12" i="94"/>
  <c r="D12" i="94" s="1"/>
  <c r="G49" i="94"/>
  <c r="D55" i="94"/>
  <c r="L39" i="94"/>
  <c r="K46" i="94"/>
  <c r="I56" i="94"/>
  <c r="N52" i="94"/>
  <c r="N49" i="94"/>
  <c r="N56" i="94"/>
  <c r="H150" i="94"/>
  <c r="I98" i="94"/>
  <c r="M56" i="94"/>
  <c r="O39" i="94"/>
  <c r="H39" i="94"/>
  <c r="G46" i="94"/>
  <c r="G39" i="94"/>
  <c r="I46" i="94"/>
  <c r="J39" i="94"/>
  <c r="H51" i="94"/>
  <c r="G56" i="94"/>
  <c r="O65" i="94"/>
  <c r="N47" i="94"/>
  <c r="Q27" i="94"/>
  <c r="E8" i="94" s="1"/>
  <c r="M52" i="94"/>
  <c r="L57" i="94"/>
  <c r="E49" i="94"/>
  <c r="D54" i="94"/>
  <c r="E46" i="94"/>
  <c r="F39" i="94"/>
  <c r="D51" i="94"/>
  <c r="F48" i="94"/>
  <c r="E53" i="94"/>
  <c r="K39" i="94"/>
  <c r="N50" i="94"/>
  <c r="J49" i="94"/>
  <c r="I54" i="94"/>
  <c r="D39" i="94"/>
  <c r="J1" i="94"/>
  <c r="O50" i="94"/>
  <c r="P50" i="94"/>
  <c r="N55" i="94"/>
  <c r="G47" i="94"/>
  <c r="F52" i="94"/>
  <c r="E57" i="94"/>
  <c r="F49" i="94"/>
  <c r="E54" i="94"/>
  <c r="F56" i="94"/>
  <c r="E55" i="94"/>
  <c r="P57" i="94"/>
  <c r="O57" i="94"/>
  <c r="H57" i="94"/>
  <c r="D47" i="94"/>
  <c r="P56" i="94"/>
  <c r="O56" i="94"/>
  <c r="I48" i="94"/>
  <c r="I71" i="94"/>
  <c r="H53" i="94"/>
  <c r="M49" i="94"/>
  <c r="L54" i="94"/>
  <c r="M46" i="94"/>
  <c r="N39" i="94"/>
  <c r="L51" i="94"/>
  <c r="K56" i="94"/>
  <c r="N48" i="94"/>
  <c r="M53" i="94"/>
  <c r="M48" i="94"/>
  <c r="G51" i="94"/>
  <c r="K53" i="94"/>
  <c r="F74" i="94"/>
  <c r="E56" i="94"/>
  <c r="M55" i="94"/>
  <c r="L47" i="94"/>
  <c r="K52" i="94"/>
  <c r="J57" i="94"/>
  <c r="D49" i="94"/>
  <c r="H50" i="94"/>
  <c r="G55" i="94"/>
  <c r="H47" i="94"/>
  <c r="G52" i="94"/>
  <c r="F57" i="94"/>
  <c r="I49" i="94"/>
  <c r="H54" i="94"/>
  <c r="J63" i="94"/>
  <c r="N51" i="94"/>
  <c r="H25" i="94"/>
  <c r="G45" i="94"/>
  <c r="G80" i="94" s="1"/>
  <c r="G40" i="94"/>
  <c r="O49" i="94"/>
  <c r="F40" i="94"/>
  <c r="J54" i="94"/>
  <c r="F54" i="94"/>
  <c r="G48" i="94"/>
  <c r="F53" i="94"/>
  <c r="M67" i="94"/>
  <c r="L49" i="94"/>
  <c r="K54" i="94"/>
  <c r="E39" i="94"/>
  <c r="D46" i="94"/>
  <c r="P55" i="94"/>
  <c r="O55" i="94"/>
  <c r="P52" i="94"/>
  <c r="O52" i="94"/>
  <c r="N57" i="94"/>
  <c r="D50" i="94"/>
  <c r="E48" i="94"/>
  <c r="H80" i="93"/>
  <c r="G81" i="93"/>
  <c r="G82" i="93"/>
  <c r="G83" i="93"/>
  <c r="D83" i="93"/>
  <c r="C84" i="93"/>
  <c r="F83" i="93"/>
  <c r="B35" i="93"/>
  <c r="B17" i="93"/>
  <c r="C31" i="93"/>
  <c r="C11" i="93"/>
  <c r="F44" i="93"/>
  <c r="F62" i="93" s="1"/>
  <c r="G26" i="93"/>
  <c r="E44" i="93"/>
  <c r="E62" i="93" s="1"/>
  <c r="G148" i="92"/>
  <c r="C135" i="92"/>
  <c r="C63" i="92"/>
  <c r="C43" i="92"/>
  <c r="H182" i="92"/>
  <c r="E94" i="92"/>
  <c r="E112" i="92"/>
  <c r="G165" i="92"/>
  <c r="C116" i="92"/>
  <c r="G58" i="92"/>
  <c r="F76" i="92" s="1"/>
  <c r="C152" i="92"/>
  <c r="C171" i="92"/>
  <c r="D112" i="92"/>
  <c r="D94" i="92"/>
  <c r="B43" i="92"/>
  <c r="B22" i="92" s="1"/>
  <c r="B61" i="92"/>
  <c r="F167" i="91"/>
  <c r="G115" i="91"/>
  <c r="J52" i="91"/>
  <c r="H57" i="91"/>
  <c r="J47" i="91"/>
  <c r="D51" i="91"/>
  <c r="J54" i="91"/>
  <c r="D47" i="91"/>
  <c r="O56" i="91"/>
  <c r="P56" i="91"/>
  <c r="I48" i="91"/>
  <c r="I71" i="91"/>
  <c r="H53" i="91"/>
  <c r="M49" i="91"/>
  <c r="L54" i="91"/>
  <c r="O39" i="91"/>
  <c r="N46" i="91"/>
  <c r="M51" i="91"/>
  <c r="L56" i="91"/>
  <c r="J55" i="91"/>
  <c r="N39" i="91"/>
  <c r="G51" i="91"/>
  <c r="F74" i="91"/>
  <c r="E56" i="91"/>
  <c r="H39" i="91"/>
  <c r="G46" i="91"/>
  <c r="N49" i="91"/>
  <c r="G53" i="91"/>
  <c r="L47" i="91"/>
  <c r="K52" i="91"/>
  <c r="J57" i="91"/>
  <c r="D49" i="91"/>
  <c r="H50" i="91"/>
  <c r="G55" i="91"/>
  <c r="I47" i="91"/>
  <c r="H52" i="91"/>
  <c r="G57" i="91"/>
  <c r="H72" i="91"/>
  <c r="G54" i="91"/>
  <c r="D50" i="91"/>
  <c r="O54" i="91"/>
  <c r="P54" i="91"/>
  <c r="K48" i="91"/>
  <c r="D52" i="91"/>
  <c r="G48" i="91"/>
  <c r="F53" i="91"/>
  <c r="M67" i="91"/>
  <c r="L49" i="91"/>
  <c r="Q29" i="91"/>
  <c r="E10" i="91" s="1"/>
  <c r="K54" i="91"/>
  <c r="E39" i="91"/>
  <c r="D46" i="91"/>
  <c r="P55" i="91"/>
  <c r="O55" i="91"/>
  <c r="D48" i="91"/>
  <c r="P57" i="91"/>
  <c r="O57" i="91"/>
  <c r="K55" i="91"/>
  <c r="D53" i="91"/>
  <c r="M47" i="91"/>
  <c r="L52" i="91"/>
  <c r="N48" i="91"/>
  <c r="L53" i="91"/>
  <c r="F57" i="91"/>
  <c r="H47" i="91"/>
  <c r="N50" i="91"/>
  <c r="P48" i="91"/>
  <c r="O48" i="91"/>
  <c r="N53" i="91"/>
  <c r="G50" i="91"/>
  <c r="F55" i="91"/>
  <c r="G73" i="91"/>
  <c r="M39" i="91"/>
  <c r="L46" i="91"/>
  <c r="K51" i="91"/>
  <c r="J56" i="91"/>
  <c r="L48" i="91"/>
  <c r="K53" i="91"/>
  <c r="N51" i="91"/>
  <c r="K39" i="91"/>
  <c r="I57" i="91"/>
  <c r="K47" i="91"/>
  <c r="J70" i="91"/>
  <c r="I52" i="91"/>
  <c r="F39" i="91"/>
  <c r="E46" i="91"/>
  <c r="H55" i="91"/>
  <c r="I63" i="91"/>
  <c r="K49" i="91"/>
  <c r="J49" i="91"/>
  <c r="I54" i="91"/>
  <c r="D39" i="91"/>
  <c r="D41" i="91" s="1"/>
  <c r="J1" i="91"/>
  <c r="O50" i="91"/>
  <c r="P50" i="91"/>
  <c r="N55" i="91"/>
  <c r="G47" i="91"/>
  <c r="F52" i="91"/>
  <c r="E57" i="91"/>
  <c r="G49" i="91"/>
  <c r="F54" i="91"/>
  <c r="L68" i="91"/>
  <c r="Q30" i="91"/>
  <c r="E11" i="91" s="1"/>
  <c r="K50" i="91"/>
  <c r="C34" i="91"/>
  <c r="Q33" i="91"/>
  <c r="E14" i="91" s="1"/>
  <c r="C14" i="91"/>
  <c r="D14" i="91" s="1"/>
  <c r="K57" i="91"/>
  <c r="F56" i="91"/>
  <c r="H46" i="91"/>
  <c r="I39" i="91"/>
  <c r="F51" i="91"/>
  <c r="F150" i="91"/>
  <c r="G98" i="91"/>
  <c r="M54" i="91"/>
  <c r="H48" i="91"/>
  <c r="E50" i="91"/>
  <c r="D55" i="91"/>
  <c r="K46" i="91"/>
  <c r="L39" i="91"/>
  <c r="K69" i="91"/>
  <c r="J51" i="91"/>
  <c r="I56" i="91"/>
  <c r="O47" i="91"/>
  <c r="P47" i="91"/>
  <c r="N52" i="91"/>
  <c r="M57" i="91"/>
  <c r="P49" i="91"/>
  <c r="O49" i="91"/>
  <c r="N54" i="91"/>
  <c r="E53" i="91"/>
  <c r="L51" i="91"/>
  <c r="H49" i="91"/>
  <c r="B15" i="91"/>
  <c r="B33" i="91"/>
  <c r="Q32" i="91"/>
  <c r="E13" i="91" s="1"/>
  <c r="J53" i="91"/>
  <c r="G25" i="91"/>
  <c r="F40" i="91"/>
  <c r="E47" i="91"/>
  <c r="M50" i="91"/>
  <c r="L55" i="91"/>
  <c r="F47" i="91"/>
  <c r="E52" i="91"/>
  <c r="E75" i="91"/>
  <c r="D57" i="91"/>
  <c r="J48" i="91"/>
  <c r="I53" i="91"/>
  <c r="J50" i="91"/>
  <c r="I55" i="91"/>
  <c r="E45" i="91"/>
  <c r="E80" i="91" s="1"/>
  <c r="E48" i="91"/>
  <c r="F48" i="91"/>
  <c r="E40" i="91"/>
  <c r="O53" i="91"/>
  <c r="K56" i="91"/>
  <c r="F184" i="91"/>
  <c r="G132" i="91"/>
  <c r="M53" i="91"/>
  <c r="N66" i="91"/>
  <c r="M48" i="91"/>
  <c r="H54" i="91"/>
  <c r="G52" i="91"/>
  <c r="M55" i="91"/>
  <c r="J39" i="91"/>
  <c r="I46" i="91"/>
  <c r="H51" i="91"/>
  <c r="G56" i="91"/>
  <c r="O65" i="91"/>
  <c r="N47" i="91"/>
  <c r="Q27" i="91"/>
  <c r="E8" i="91" s="1"/>
  <c r="M52" i="91"/>
  <c r="L57" i="91"/>
  <c r="E49" i="91"/>
  <c r="D54" i="91"/>
  <c r="G39" i="91"/>
  <c r="F46" i="91"/>
  <c r="E51" i="91"/>
  <c r="D56" i="91"/>
  <c r="O51" i="91"/>
  <c r="M56" i="91"/>
  <c r="P64" i="91"/>
  <c r="P39" i="91"/>
  <c r="Q26" i="91"/>
  <c r="P46" i="91"/>
  <c r="O46" i="91"/>
  <c r="E55" i="91"/>
  <c r="I50" i="91"/>
  <c r="F50" i="91"/>
  <c r="H44" i="90"/>
  <c r="H62" i="90" s="1"/>
  <c r="I26" i="90"/>
  <c r="G44" i="90"/>
  <c r="G62" i="90" s="1"/>
  <c r="D83" i="90"/>
  <c r="C84" i="90"/>
  <c r="D10" i="90"/>
  <c r="G84" i="90"/>
  <c r="G83" i="90"/>
  <c r="G82" i="90"/>
  <c r="G81" i="90"/>
  <c r="H80" i="90"/>
  <c r="C11" i="90"/>
  <c r="C31" i="90"/>
  <c r="B35" i="90"/>
  <c r="B17" i="90"/>
  <c r="M39" i="88"/>
  <c r="L46" i="88"/>
  <c r="P49" i="88"/>
  <c r="O49" i="88"/>
  <c r="H46" i="88"/>
  <c r="H39" i="88"/>
  <c r="G46" i="88"/>
  <c r="F74" i="88"/>
  <c r="E56" i="88"/>
  <c r="F40" i="88"/>
  <c r="J1" i="88"/>
  <c r="F48" i="88"/>
  <c r="E55" i="88"/>
  <c r="P64" i="88"/>
  <c r="P46" i="88"/>
  <c r="P39" i="88"/>
  <c r="O46" i="88"/>
  <c r="Q26" i="88"/>
  <c r="E7" i="88" s="1"/>
  <c r="I46" i="88"/>
  <c r="J39" i="88"/>
  <c r="H56" i="88"/>
  <c r="G56" i="88"/>
  <c r="I51" i="88"/>
  <c r="N56" i="88"/>
  <c r="P47" i="88"/>
  <c r="O47" i="88"/>
  <c r="N49" i="88"/>
  <c r="M54" i="88"/>
  <c r="G39" i="88"/>
  <c r="F46" i="88"/>
  <c r="E51" i="88"/>
  <c r="D56" i="88"/>
  <c r="J47" i="88"/>
  <c r="K39" i="88"/>
  <c r="J70" i="88"/>
  <c r="I52" i="88"/>
  <c r="H57" i="88"/>
  <c r="E47" i="88"/>
  <c r="D47" i="88"/>
  <c r="P56" i="88"/>
  <c r="O56" i="88"/>
  <c r="E39" i="88"/>
  <c r="K49" i="88"/>
  <c r="E53" i="88"/>
  <c r="I50" i="88"/>
  <c r="H55" i="88"/>
  <c r="O39" i="88"/>
  <c r="N46" i="88"/>
  <c r="D40" i="88"/>
  <c r="D76" i="88"/>
  <c r="M47" i="88"/>
  <c r="L47" i="88"/>
  <c r="K57" i="88"/>
  <c r="J57" i="88"/>
  <c r="K47" i="88"/>
  <c r="G51" i="88"/>
  <c r="O53" i="88"/>
  <c r="F39" i="88"/>
  <c r="E46" i="88"/>
  <c r="D51" i="88"/>
  <c r="I47" i="88"/>
  <c r="H52" i="88"/>
  <c r="G57" i="88"/>
  <c r="M48" i="88"/>
  <c r="N66" i="88"/>
  <c r="L53" i="88"/>
  <c r="N50" i="88"/>
  <c r="J54" i="88"/>
  <c r="L39" i="88"/>
  <c r="N39" i="88"/>
  <c r="M46" i="88"/>
  <c r="L51" i="88"/>
  <c r="K56" i="88"/>
  <c r="D48" i="88"/>
  <c r="P57" i="88"/>
  <c r="O57" i="88"/>
  <c r="H49" i="88"/>
  <c r="G54" i="88"/>
  <c r="H72" i="88"/>
  <c r="O51" i="88"/>
  <c r="P48" i="88"/>
  <c r="O48" i="88"/>
  <c r="J52" i="88"/>
  <c r="F56" i="88"/>
  <c r="H48" i="88"/>
  <c r="I49" i="88"/>
  <c r="H47" i="88"/>
  <c r="G52" i="88"/>
  <c r="F57" i="88"/>
  <c r="P54" i="88"/>
  <c r="O54" i="88"/>
  <c r="O55" i="88"/>
  <c r="P55" i="88"/>
  <c r="P52" i="88"/>
  <c r="O52" i="88"/>
  <c r="N57" i="88"/>
  <c r="G49" i="88"/>
  <c r="F54" i="88"/>
  <c r="L68" i="88"/>
  <c r="L50" i="88"/>
  <c r="K50" i="88"/>
  <c r="J55" i="88"/>
  <c r="I57" i="88"/>
  <c r="J46" i="88"/>
  <c r="F50" i="88"/>
  <c r="H54" i="88"/>
  <c r="F184" i="88"/>
  <c r="G132" i="88"/>
  <c r="G167" i="88"/>
  <c r="H115" i="88"/>
  <c r="C34" i="88"/>
  <c r="C14" i="88"/>
  <c r="D14" i="88" s="1"/>
  <c r="Q33" i="88"/>
  <c r="E14" i="88" s="1"/>
  <c r="F150" i="88"/>
  <c r="G98" i="88"/>
  <c r="H25" i="88"/>
  <c r="F45" i="88"/>
  <c r="F80" i="88" s="1"/>
  <c r="G45" i="88"/>
  <c r="G80" i="88" s="1"/>
  <c r="G40" i="88"/>
  <c r="B34" i="88"/>
  <c r="B16" i="88"/>
  <c r="G63" i="88"/>
  <c r="D85" i="87"/>
  <c r="C86" i="87"/>
  <c r="B36" i="87"/>
  <c r="B18" i="87"/>
  <c r="C32" i="87"/>
  <c r="C12" i="87"/>
  <c r="G86" i="87"/>
  <c r="G85" i="87"/>
  <c r="G84" i="87"/>
  <c r="G83" i="87"/>
  <c r="G82" i="87"/>
  <c r="G81" i="87"/>
  <c r="H80" i="87"/>
  <c r="G44" i="87"/>
  <c r="G62" i="87" s="1"/>
  <c r="H26" i="87"/>
  <c r="Q9" i="85"/>
  <c r="C10" i="85"/>
  <c r="Q8" i="84"/>
  <c r="C9" i="84"/>
  <c r="Q93" i="84"/>
  <c r="P117" i="84"/>
  <c r="Q117" i="84" s="1"/>
  <c r="C8" i="66"/>
  <c r="Q7" i="66"/>
  <c r="J112" i="111" l="1"/>
  <c r="J94" i="111"/>
  <c r="L148" i="111"/>
  <c r="C122" i="111"/>
  <c r="G44" i="111"/>
  <c r="E45" i="111"/>
  <c r="E24" i="111"/>
  <c r="G24" i="111" s="1"/>
  <c r="C156" i="111"/>
  <c r="L58" i="111"/>
  <c r="J172" i="111" a="1"/>
  <c r="J172" i="111" s="1"/>
  <c r="K165" i="111"/>
  <c r="B62" i="111"/>
  <c r="B44" i="111"/>
  <c r="B23" i="111" s="1"/>
  <c r="K139" i="111"/>
  <c r="J139" i="111"/>
  <c r="I139" i="111"/>
  <c r="O139" i="111"/>
  <c r="G139" i="111"/>
  <c r="N139" i="111"/>
  <c r="F139" i="111"/>
  <c r="E139" i="111"/>
  <c r="D139" i="111"/>
  <c r="C140" i="111"/>
  <c r="P139" i="111"/>
  <c r="M139" i="111"/>
  <c r="L139" i="111"/>
  <c r="H139" i="111"/>
  <c r="C46" i="111"/>
  <c r="C66" i="111"/>
  <c r="Q65" i="111"/>
  <c r="C174" i="111"/>
  <c r="J148" i="110"/>
  <c r="C138" i="110"/>
  <c r="J58" i="110"/>
  <c r="J165" i="110"/>
  <c r="B60" i="110"/>
  <c r="B42" i="110"/>
  <c r="B21" i="110" s="1"/>
  <c r="C121" i="110"/>
  <c r="H76" i="110"/>
  <c r="C176" i="110"/>
  <c r="C157" i="110"/>
  <c r="C65" i="110"/>
  <c r="C45" i="110"/>
  <c r="K182" i="110"/>
  <c r="H112" i="109"/>
  <c r="H94" i="109"/>
  <c r="C140" i="109"/>
  <c r="C155" i="109"/>
  <c r="C119" i="109"/>
  <c r="I76" i="109"/>
  <c r="J58" i="109"/>
  <c r="J165" i="109"/>
  <c r="B64" i="109"/>
  <c r="B46" i="109"/>
  <c r="B25" i="109" s="1"/>
  <c r="C65" i="109"/>
  <c r="C45" i="109"/>
  <c r="G112" i="109"/>
  <c r="G94" i="109"/>
  <c r="K148" i="109"/>
  <c r="C173" i="109"/>
  <c r="C120" i="108"/>
  <c r="O182" i="108"/>
  <c r="H112" i="108"/>
  <c r="H94" i="108"/>
  <c r="J58" i="108"/>
  <c r="L148" i="108"/>
  <c r="B45" i="108"/>
  <c r="B24" i="108" s="1"/>
  <c r="B63" i="108"/>
  <c r="C156" i="108"/>
  <c r="C67" i="108"/>
  <c r="C47" i="108"/>
  <c r="C173" i="108"/>
  <c r="J165" i="108"/>
  <c r="C139" i="108"/>
  <c r="J112" i="107"/>
  <c r="J94" i="107"/>
  <c r="J165" i="107"/>
  <c r="C120" i="107"/>
  <c r="C66" i="107"/>
  <c r="C46" i="107"/>
  <c r="L58" i="107"/>
  <c r="K76" i="107"/>
  <c r="C138" i="107"/>
  <c r="B63" i="107"/>
  <c r="B45" i="107"/>
  <c r="B24" i="107" s="1"/>
  <c r="C157" i="107"/>
  <c r="C173" i="107"/>
  <c r="J148" i="107"/>
  <c r="C155" i="106"/>
  <c r="L148" i="106"/>
  <c r="C173" i="106"/>
  <c r="C65" i="106"/>
  <c r="C45" i="106"/>
  <c r="J165" i="106"/>
  <c r="B60" i="106"/>
  <c r="B42" i="106"/>
  <c r="B21" i="106" s="1"/>
  <c r="C119" i="106"/>
  <c r="L182" i="106"/>
  <c r="J58" i="106"/>
  <c r="C138" i="106"/>
  <c r="H76" i="106"/>
  <c r="J165" i="105"/>
  <c r="C155" i="105"/>
  <c r="C119" i="105"/>
  <c r="L182" i="105"/>
  <c r="C174" i="105"/>
  <c r="H112" i="105"/>
  <c r="H94" i="105"/>
  <c r="G112" i="105"/>
  <c r="G94" i="105"/>
  <c r="I76" i="105"/>
  <c r="J58" i="105"/>
  <c r="C45" i="105"/>
  <c r="C65" i="105"/>
  <c r="L148" i="105"/>
  <c r="C138" i="105"/>
  <c r="B65" i="105"/>
  <c r="B47" i="105"/>
  <c r="B26" i="105" s="1"/>
  <c r="C85" i="92"/>
  <c r="B85" i="92"/>
  <c r="E41" i="88"/>
  <c r="D41" i="94"/>
  <c r="G36" i="84"/>
  <c r="G38" i="84" s="1"/>
  <c r="H22" i="84"/>
  <c r="G41" i="88"/>
  <c r="D41" i="88"/>
  <c r="K63" i="103"/>
  <c r="C31" i="103"/>
  <c r="Q30" i="103"/>
  <c r="E11" i="103" s="1"/>
  <c r="C11" i="103"/>
  <c r="D11" i="103" s="1"/>
  <c r="B14" i="103"/>
  <c r="B32" i="103"/>
  <c r="H40" i="103"/>
  <c r="H41" i="103" s="1"/>
  <c r="I25" i="103"/>
  <c r="G184" i="103"/>
  <c r="H132" i="103"/>
  <c r="G41" i="103"/>
  <c r="D41" i="103"/>
  <c r="H115" i="103"/>
  <c r="G167" i="103"/>
  <c r="G150" i="103"/>
  <c r="H98" i="103"/>
  <c r="D84" i="102"/>
  <c r="C85" i="102"/>
  <c r="F84" i="102"/>
  <c r="E84" i="102"/>
  <c r="H84" i="102"/>
  <c r="H83" i="102"/>
  <c r="H82" i="102"/>
  <c r="H81" i="102"/>
  <c r="I80" i="102"/>
  <c r="B27" i="102"/>
  <c r="B8" i="102" s="1"/>
  <c r="B9" i="102"/>
  <c r="C33" i="102"/>
  <c r="C13" i="102"/>
  <c r="D12" i="102"/>
  <c r="G44" i="102"/>
  <c r="G62" i="102" s="1"/>
  <c r="H26" i="102"/>
  <c r="G84" i="102"/>
  <c r="D41" i="100"/>
  <c r="F41" i="100"/>
  <c r="I150" i="100"/>
  <c r="J98" i="100"/>
  <c r="I63" i="100"/>
  <c r="E7" i="100"/>
  <c r="G184" i="100"/>
  <c r="H132" i="100"/>
  <c r="B33" i="100"/>
  <c r="B15" i="100"/>
  <c r="C31" i="100"/>
  <c r="C11" i="100"/>
  <c r="D11" i="100" s="1"/>
  <c r="Q30" i="100"/>
  <c r="E11" i="100" s="1"/>
  <c r="H115" i="100"/>
  <c r="G167" i="100"/>
  <c r="G40" i="100"/>
  <c r="G41" i="100" s="1"/>
  <c r="H25" i="100"/>
  <c r="D11" i="99"/>
  <c r="D87" i="99"/>
  <c r="C88" i="99"/>
  <c r="F87" i="99"/>
  <c r="E87" i="99"/>
  <c r="G87" i="99"/>
  <c r="I87" i="99"/>
  <c r="I86" i="99"/>
  <c r="I85" i="99"/>
  <c r="I84" i="99"/>
  <c r="I83" i="99"/>
  <c r="I82" i="99"/>
  <c r="I81" i="99"/>
  <c r="J80" i="99"/>
  <c r="C32" i="99"/>
  <c r="C12" i="99"/>
  <c r="B34" i="99"/>
  <c r="B16" i="99"/>
  <c r="H26" i="99"/>
  <c r="G41" i="97"/>
  <c r="I63" i="97"/>
  <c r="C31" i="97"/>
  <c r="Q30" i="97"/>
  <c r="E11" i="97" s="1"/>
  <c r="C11" i="97"/>
  <c r="D11" i="97" s="1"/>
  <c r="H40" i="97"/>
  <c r="H41" i="97" s="1"/>
  <c r="I25" i="97"/>
  <c r="G167" i="97"/>
  <c r="H115" i="97"/>
  <c r="H184" i="97"/>
  <c r="I132" i="97"/>
  <c r="G45" i="97"/>
  <c r="G80" i="97" s="1"/>
  <c r="D41" i="97"/>
  <c r="B14" i="97"/>
  <c r="B32" i="97"/>
  <c r="H150" i="97"/>
  <c r="I98" i="97"/>
  <c r="E7" i="97"/>
  <c r="D11" i="96"/>
  <c r="C32" i="96"/>
  <c r="C12" i="96"/>
  <c r="G44" i="96"/>
  <c r="G62" i="96" s="1"/>
  <c r="H26" i="96"/>
  <c r="H84" i="96"/>
  <c r="H83" i="96"/>
  <c r="H82" i="96"/>
  <c r="H81" i="96"/>
  <c r="I80" i="96"/>
  <c r="F44" i="96"/>
  <c r="F62" i="96" s="1"/>
  <c r="D84" i="96"/>
  <c r="C85" i="96"/>
  <c r="E84" i="96"/>
  <c r="F84" i="96"/>
  <c r="G84" i="96"/>
  <c r="E41" i="94"/>
  <c r="K63" i="94"/>
  <c r="C33" i="94"/>
  <c r="Q32" i="94"/>
  <c r="E13" i="94" s="1"/>
  <c r="C13" i="94"/>
  <c r="D13" i="94" s="1"/>
  <c r="J167" i="94"/>
  <c r="K115" i="94"/>
  <c r="I25" i="94"/>
  <c r="H40" i="94"/>
  <c r="H41" i="94" s="1"/>
  <c r="F41" i="94"/>
  <c r="B31" i="94"/>
  <c r="B13" i="94"/>
  <c r="G41" i="94"/>
  <c r="J98" i="94"/>
  <c r="I150" i="94"/>
  <c r="E7" i="94"/>
  <c r="H184" i="94"/>
  <c r="I132" i="94"/>
  <c r="H26" i="93"/>
  <c r="D84" i="93"/>
  <c r="C85" i="93"/>
  <c r="F84" i="93"/>
  <c r="E84" i="93"/>
  <c r="D11" i="93"/>
  <c r="C32" i="93"/>
  <c r="C12" i="93"/>
  <c r="B16" i="93"/>
  <c r="B34" i="93"/>
  <c r="G84" i="93"/>
  <c r="H82" i="93"/>
  <c r="H83" i="93"/>
  <c r="H84" i="93"/>
  <c r="H85" i="93"/>
  <c r="I80" i="93"/>
  <c r="H81" i="93"/>
  <c r="F112" i="92"/>
  <c r="F94" i="92"/>
  <c r="C172" i="92"/>
  <c r="C136" i="92"/>
  <c r="H58" i="92"/>
  <c r="C117" i="92"/>
  <c r="I182" i="92"/>
  <c r="H165" i="92"/>
  <c r="B60" i="92"/>
  <c r="B42" i="92"/>
  <c r="B21" i="92" s="1"/>
  <c r="C64" i="92"/>
  <c r="C44" i="92"/>
  <c r="H148" i="92"/>
  <c r="C153" i="92"/>
  <c r="G184" i="91"/>
  <c r="H132" i="91"/>
  <c r="B32" i="91"/>
  <c r="B14" i="91"/>
  <c r="E41" i="91"/>
  <c r="G150" i="91"/>
  <c r="H98" i="91"/>
  <c r="F41" i="91"/>
  <c r="G167" i="91"/>
  <c r="H115" i="91"/>
  <c r="E7" i="91"/>
  <c r="J63" i="91"/>
  <c r="G45" i="91"/>
  <c r="G80" i="91" s="1"/>
  <c r="G40" i="91"/>
  <c r="G41" i="91" s="1"/>
  <c r="H25" i="91"/>
  <c r="F45" i="91"/>
  <c r="F80" i="91" s="1"/>
  <c r="C35" i="91"/>
  <c r="Q34" i="91"/>
  <c r="E15" i="91" s="1"/>
  <c r="C15" i="91"/>
  <c r="D15" i="91" s="1"/>
  <c r="B34" i="90"/>
  <c r="B16" i="90"/>
  <c r="C32" i="90"/>
  <c r="C12" i="90"/>
  <c r="D11" i="90"/>
  <c r="J26" i="90"/>
  <c r="H85" i="90"/>
  <c r="H84" i="90"/>
  <c r="H83" i="90"/>
  <c r="H82" i="90"/>
  <c r="H81" i="90"/>
  <c r="I80" i="90"/>
  <c r="D84" i="90"/>
  <c r="C85" i="90"/>
  <c r="E84" i="90"/>
  <c r="F84" i="90"/>
  <c r="F41" i="88"/>
  <c r="H63" i="88"/>
  <c r="G150" i="88"/>
  <c r="H98" i="88"/>
  <c r="B33" i="88"/>
  <c r="B15" i="88"/>
  <c r="H40" i="88"/>
  <c r="H41" i="88" s="1"/>
  <c r="I25" i="88"/>
  <c r="H45" i="88" s="1"/>
  <c r="H80" i="88" s="1"/>
  <c r="C35" i="88"/>
  <c r="C15" i="88"/>
  <c r="D15" i="88" s="1"/>
  <c r="Q34" i="88"/>
  <c r="H167" i="88"/>
  <c r="I115" i="88"/>
  <c r="G184" i="88"/>
  <c r="H132" i="88"/>
  <c r="B17" i="87"/>
  <c r="B35" i="87"/>
  <c r="D12" i="87"/>
  <c r="C87" i="87"/>
  <c r="D86" i="87"/>
  <c r="F86" i="87"/>
  <c r="E86" i="87"/>
  <c r="H87" i="87"/>
  <c r="H86" i="87"/>
  <c r="H85" i="87"/>
  <c r="H84" i="87"/>
  <c r="H83" i="87"/>
  <c r="H82" i="87"/>
  <c r="H81" i="87"/>
  <c r="I80" i="87"/>
  <c r="C33" i="87"/>
  <c r="C13" i="87"/>
  <c r="I26" i="87"/>
  <c r="C11" i="85"/>
  <c r="Q10" i="85"/>
  <c r="Q87" i="84"/>
  <c r="Q89" i="84"/>
  <c r="Q82" i="84"/>
  <c r="Q85" i="84"/>
  <c r="P99" i="84"/>
  <c r="Q99" i="84" s="1"/>
  <c r="Q81" i="84"/>
  <c r="Q86" i="84"/>
  <c r="Q90" i="84"/>
  <c r="Q92" i="84"/>
  <c r="Q88" i="84"/>
  <c r="Q83" i="84"/>
  <c r="Q91" i="84"/>
  <c r="Q84" i="84"/>
  <c r="C10" i="84"/>
  <c r="Q9" i="84"/>
  <c r="Q8" i="66"/>
  <c r="C9" i="66"/>
  <c r="P58" i="2"/>
  <c r="G45" i="111" l="1"/>
  <c r="M148" i="111"/>
  <c r="K173" i="111" a="1"/>
  <c r="K173" i="111" s="1"/>
  <c r="L165" i="111"/>
  <c r="C175" i="111"/>
  <c r="I140" i="111"/>
  <c r="P140" i="111"/>
  <c r="H140" i="111"/>
  <c r="O140" i="111"/>
  <c r="G140" i="111"/>
  <c r="C141" i="111"/>
  <c r="M140" i="111"/>
  <c r="E140" i="111"/>
  <c r="L140" i="111"/>
  <c r="D140" i="111"/>
  <c r="J140" i="111"/>
  <c r="F140" i="111"/>
  <c r="N140" i="111"/>
  <c r="K140" i="111"/>
  <c r="C157" i="111"/>
  <c r="E46" i="111"/>
  <c r="E25" i="111"/>
  <c r="G25" i="111" s="1"/>
  <c r="C123" i="111"/>
  <c r="C67" i="111"/>
  <c r="Q66" i="111"/>
  <c r="C47" i="111"/>
  <c r="M58" i="111"/>
  <c r="L76" i="111" s="1"/>
  <c r="B43" i="111"/>
  <c r="B22" i="111" s="1"/>
  <c r="B61" i="111"/>
  <c r="K76" i="111"/>
  <c r="B41" i="110"/>
  <c r="B20" i="110" s="1"/>
  <c r="B59" i="110"/>
  <c r="B40" i="110" s="1"/>
  <c r="C122" i="110"/>
  <c r="C46" i="110"/>
  <c r="C66" i="110"/>
  <c r="K165" i="110"/>
  <c r="H112" i="110"/>
  <c r="H94" i="110"/>
  <c r="C139" i="110"/>
  <c r="L182" i="110"/>
  <c r="K58" i="110"/>
  <c r="I76" i="110"/>
  <c r="K148" i="110"/>
  <c r="C158" i="110"/>
  <c r="C177" i="110"/>
  <c r="C174" i="109"/>
  <c r="K165" i="109"/>
  <c r="C156" i="109"/>
  <c r="C141" i="109"/>
  <c r="C120" i="109"/>
  <c r="C66" i="109"/>
  <c r="C46" i="109"/>
  <c r="K58" i="109"/>
  <c r="L148" i="109"/>
  <c r="B63" i="109"/>
  <c r="B45" i="109"/>
  <c r="B24" i="109" s="1"/>
  <c r="I112" i="109"/>
  <c r="I94" i="109"/>
  <c r="C174" i="108"/>
  <c r="K165" i="108"/>
  <c r="C48" i="108"/>
  <c r="C68" i="108"/>
  <c r="M148" i="108"/>
  <c r="C140" i="108"/>
  <c r="C157" i="108"/>
  <c r="B62" i="108"/>
  <c r="B44" i="108"/>
  <c r="B23" i="108" s="1"/>
  <c r="J76" i="108"/>
  <c r="K58" i="108"/>
  <c r="C121" i="108"/>
  <c r="I76" i="108"/>
  <c r="P182" i="108"/>
  <c r="C158" i="107"/>
  <c r="B62" i="107"/>
  <c r="B44" i="107"/>
  <c r="B23" i="107" s="1"/>
  <c r="K112" i="107"/>
  <c r="K94" i="107"/>
  <c r="M58" i="107"/>
  <c r="L76" i="107" s="1"/>
  <c r="K165" i="107"/>
  <c r="K148" i="107"/>
  <c r="C139" i="107"/>
  <c r="C67" i="107"/>
  <c r="C47" i="107"/>
  <c r="C174" i="107"/>
  <c r="C121" i="107"/>
  <c r="M148" i="106"/>
  <c r="M182" i="106"/>
  <c r="C120" i="106"/>
  <c r="K58" i="106"/>
  <c r="C174" i="106"/>
  <c r="C139" i="106"/>
  <c r="H94" i="106"/>
  <c r="H112" i="106"/>
  <c r="I76" i="106"/>
  <c r="B59" i="106"/>
  <c r="B40" i="106" s="1"/>
  <c r="B41" i="106"/>
  <c r="B20" i="106" s="1"/>
  <c r="C156" i="106"/>
  <c r="K165" i="106"/>
  <c r="C66" i="106"/>
  <c r="C46" i="106"/>
  <c r="C46" i="105"/>
  <c r="C66" i="105"/>
  <c r="C175" i="105"/>
  <c r="C120" i="105"/>
  <c r="C139" i="105"/>
  <c r="B64" i="105"/>
  <c r="B46" i="105"/>
  <c r="B25" i="105" s="1"/>
  <c r="M148" i="105"/>
  <c r="M182" i="105"/>
  <c r="K58" i="105"/>
  <c r="J76" i="105" s="1"/>
  <c r="C156" i="105"/>
  <c r="K165" i="105"/>
  <c r="I94" i="105"/>
  <c r="I112" i="105"/>
  <c r="B84" i="92"/>
  <c r="C86" i="92"/>
  <c r="I22" i="84"/>
  <c r="H36" i="84"/>
  <c r="H38" i="84" s="1"/>
  <c r="H45" i="103"/>
  <c r="H80" i="103" s="1"/>
  <c r="L63" i="103"/>
  <c r="H150" i="103"/>
  <c r="I98" i="103"/>
  <c r="B13" i="103"/>
  <c r="B31" i="103"/>
  <c r="C32" i="103"/>
  <c r="C12" i="103"/>
  <c r="D12" i="103" s="1"/>
  <c r="Q31" i="103"/>
  <c r="I45" i="103"/>
  <c r="I80" i="103" s="1"/>
  <c r="J25" i="103"/>
  <c r="I40" i="103"/>
  <c r="I41" i="103" s="1"/>
  <c r="H167" i="103"/>
  <c r="I115" i="103"/>
  <c r="I132" i="103"/>
  <c r="H184" i="103"/>
  <c r="I85" i="102"/>
  <c r="I84" i="102"/>
  <c r="I83" i="102"/>
  <c r="I82" i="102"/>
  <c r="I81" i="102"/>
  <c r="J80" i="102"/>
  <c r="D85" i="102"/>
  <c r="C86" i="102"/>
  <c r="E85" i="102"/>
  <c r="F85" i="102"/>
  <c r="G85" i="102"/>
  <c r="D13" i="102"/>
  <c r="H44" i="102"/>
  <c r="H62" i="102" s="1"/>
  <c r="I26" i="102"/>
  <c r="C14" i="102"/>
  <c r="C34" i="102"/>
  <c r="H85" i="102"/>
  <c r="H167" i="100"/>
  <c r="I115" i="100"/>
  <c r="C32" i="100"/>
  <c r="Q31" i="100"/>
  <c r="C12" i="100"/>
  <c r="D12" i="100" s="1"/>
  <c r="B32" i="100"/>
  <c r="B14" i="100"/>
  <c r="H184" i="100"/>
  <c r="I132" i="100"/>
  <c r="H40" i="100"/>
  <c r="H41" i="100" s="1"/>
  <c r="I25" i="100"/>
  <c r="J150" i="100"/>
  <c r="K98" i="100"/>
  <c r="G45" i="100"/>
  <c r="G80" i="100" s="1"/>
  <c r="J63" i="100"/>
  <c r="D12" i="99"/>
  <c r="C33" i="99"/>
  <c r="C13" i="99"/>
  <c r="I26" i="99"/>
  <c r="H44" i="99" s="1"/>
  <c r="H62" i="99" s="1"/>
  <c r="K80" i="99"/>
  <c r="J86" i="99"/>
  <c r="J85" i="99"/>
  <c r="J84" i="99"/>
  <c r="J83" i="99"/>
  <c r="J82" i="99"/>
  <c r="J81" i="99"/>
  <c r="G44" i="99"/>
  <c r="G62" i="99" s="1"/>
  <c r="D88" i="99"/>
  <c r="C89" i="99"/>
  <c r="E88" i="99"/>
  <c r="G88" i="99"/>
  <c r="F88" i="99"/>
  <c r="H88" i="99"/>
  <c r="B15" i="99"/>
  <c r="B33" i="99"/>
  <c r="H167" i="97"/>
  <c r="I115" i="97"/>
  <c r="J63" i="97"/>
  <c r="I40" i="97"/>
  <c r="I41" i="97" s="1"/>
  <c r="J25" i="97"/>
  <c r="B31" i="97"/>
  <c r="B13" i="97"/>
  <c r="I184" i="97"/>
  <c r="J132" i="97"/>
  <c r="H45" i="97"/>
  <c r="H80" i="97" s="1"/>
  <c r="Q31" i="97"/>
  <c r="C12" i="97"/>
  <c r="D12" i="97" s="1"/>
  <c r="C32" i="97"/>
  <c r="J98" i="97"/>
  <c r="I150" i="97"/>
  <c r="I85" i="96"/>
  <c r="I84" i="96"/>
  <c r="I83" i="96"/>
  <c r="I82" i="96"/>
  <c r="I81" i="96"/>
  <c r="J80" i="96"/>
  <c r="D12" i="96"/>
  <c r="C33" i="96"/>
  <c r="C13" i="96"/>
  <c r="D85" i="96"/>
  <c r="C86" i="96"/>
  <c r="F85" i="96"/>
  <c r="E85" i="96"/>
  <c r="G85" i="96"/>
  <c r="H85" i="96"/>
  <c r="H44" i="96"/>
  <c r="H62" i="96" s="1"/>
  <c r="I26" i="96"/>
  <c r="C34" i="94"/>
  <c r="Q33" i="94"/>
  <c r="C14" i="94"/>
  <c r="D14" i="94" s="1"/>
  <c r="I184" i="94"/>
  <c r="J132" i="94"/>
  <c r="B12" i="94"/>
  <c r="B30" i="94"/>
  <c r="L63" i="94"/>
  <c r="K167" i="94"/>
  <c r="L115" i="94"/>
  <c r="J150" i="94"/>
  <c r="K98" i="94"/>
  <c r="I40" i="94"/>
  <c r="I41" i="94" s="1"/>
  <c r="J25" i="94"/>
  <c r="I45" i="94"/>
  <c r="I80" i="94" s="1"/>
  <c r="H45" i="94"/>
  <c r="H80" i="94" s="1"/>
  <c r="I85" i="93"/>
  <c r="I84" i="93"/>
  <c r="I83" i="93"/>
  <c r="I82" i="93"/>
  <c r="I81" i="93"/>
  <c r="J80" i="93"/>
  <c r="D12" i="93"/>
  <c r="D85" i="93"/>
  <c r="C86" i="93"/>
  <c r="F85" i="93"/>
  <c r="E85" i="93"/>
  <c r="G85" i="93"/>
  <c r="B33" i="93"/>
  <c r="B15" i="93"/>
  <c r="C33" i="93"/>
  <c r="C13" i="93"/>
  <c r="H44" i="93"/>
  <c r="H62" i="93" s="1"/>
  <c r="I26" i="93"/>
  <c r="G44" i="93"/>
  <c r="G62" i="93" s="1"/>
  <c r="C118" i="92"/>
  <c r="I148" i="92"/>
  <c r="I58" i="92"/>
  <c r="C137" i="92"/>
  <c r="C154" i="92"/>
  <c r="J182" i="92"/>
  <c r="G76" i="92"/>
  <c r="C173" i="92"/>
  <c r="C65" i="92"/>
  <c r="C45" i="92"/>
  <c r="I165" i="92"/>
  <c r="B59" i="92"/>
  <c r="B40" i="92" s="1"/>
  <c r="B19" i="92" s="1"/>
  <c r="B41" i="92"/>
  <c r="B20" i="92" s="1"/>
  <c r="I25" i="91"/>
  <c r="H40" i="91"/>
  <c r="H41" i="91" s="1"/>
  <c r="H45" i="91"/>
  <c r="H80" i="91" s="1"/>
  <c r="K63" i="91"/>
  <c r="C36" i="91"/>
  <c r="Q35" i="91"/>
  <c r="E16" i="91" s="1"/>
  <c r="C16" i="91"/>
  <c r="D16" i="91" s="1"/>
  <c r="H184" i="91"/>
  <c r="I132" i="91"/>
  <c r="H150" i="91"/>
  <c r="I98" i="91"/>
  <c r="H167" i="91"/>
  <c r="I115" i="91"/>
  <c r="B31" i="91"/>
  <c r="B13" i="91"/>
  <c r="D85" i="90"/>
  <c r="C86" i="90"/>
  <c r="F85" i="90"/>
  <c r="E85" i="90"/>
  <c r="G85" i="90"/>
  <c r="J44" i="90"/>
  <c r="J62" i="90" s="1"/>
  <c r="K26" i="90"/>
  <c r="I44" i="90"/>
  <c r="I62" i="90" s="1"/>
  <c r="D12" i="90"/>
  <c r="I86" i="90"/>
  <c r="I85" i="90"/>
  <c r="I84" i="90"/>
  <c r="I83" i="90"/>
  <c r="I82" i="90"/>
  <c r="I81" i="90"/>
  <c r="J80" i="90"/>
  <c r="C33" i="90"/>
  <c r="C13" i="90"/>
  <c r="B33" i="90"/>
  <c r="B15" i="90"/>
  <c r="E15" i="88"/>
  <c r="I98" i="88"/>
  <c r="H150" i="88"/>
  <c r="H184" i="88"/>
  <c r="I132" i="88"/>
  <c r="C36" i="88"/>
  <c r="Q35" i="88"/>
  <c r="E16" i="88" s="1"/>
  <c r="C16" i="88"/>
  <c r="D16" i="88" s="1"/>
  <c r="B32" i="88"/>
  <c r="B14" i="88"/>
  <c r="I63" i="88"/>
  <c r="I167" i="88"/>
  <c r="J115" i="88"/>
  <c r="I45" i="88"/>
  <c r="I80" i="88" s="1"/>
  <c r="I40" i="88"/>
  <c r="I41" i="88" s="1"/>
  <c r="J25" i="88"/>
  <c r="J26" i="87"/>
  <c r="C34" i="87"/>
  <c r="C14" i="87"/>
  <c r="D13" i="87"/>
  <c r="B34" i="87"/>
  <c r="B16" i="87"/>
  <c r="I87" i="87"/>
  <c r="I86" i="87"/>
  <c r="I85" i="87"/>
  <c r="I84" i="87"/>
  <c r="I83" i="87"/>
  <c r="I82" i="87"/>
  <c r="I81" i="87"/>
  <c r="J80" i="87"/>
  <c r="H44" i="87"/>
  <c r="H62" i="87" s="1"/>
  <c r="D87" i="87"/>
  <c r="C88" i="87"/>
  <c r="F87" i="87"/>
  <c r="E87" i="87"/>
  <c r="G87" i="87"/>
  <c r="C12" i="85"/>
  <c r="Q11" i="85"/>
  <c r="C11" i="84"/>
  <c r="Q10" i="84"/>
  <c r="Q94" i="84"/>
  <c r="Q9" i="66"/>
  <c r="C10" i="66"/>
  <c r="L112" i="111" l="1"/>
  <c r="L94" i="111"/>
  <c r="N148" i="111"/>
  <c r="K112" i="111"/>
  <c r="K94" i="111"/>
  <c r="E47" i="111"/>
  <c r="E26" i="111"/>
  <c r="G26" i="111" s="1"/>
  <c r="C176" i="111"/>
  <c r="B42" i="111"/>
  <c r="B21" i="111" s="1"/>
  <c r="B60" i="111"/>
  <c r="C48" i="111"/>
  <c r="C68" i="111"/>
  <c r="Q67" i="111"/>
  <c r="C158" i="111"/>
  <c r="M76" i="111"/>
  <c r="N58" i="111"/>
  <c r="C124" i="111"/>
  <c r="G46" i="111"/>
  <c r="O141" i="111"/>
  <c r="G141" i="111"/>
  <c r="N141" i="111"/>
  <c r="F141" i="111"/>
  <c r="C142" i="111"/>
  <c r="M141" i="111"/>
  <c r="E141" i="111"/>
  <c r="K141" i="111"/>
  <c r="J141" i="111"/>
  <c r="L141" i="111"/>
  <c r="I141" i="111"/>
  <c r="H141" i="111"/>
  <c r="D141" i="111"/>
  <c r="P141" i="111"/>
  <c r="L174" i="111" a="1"/>
  <c r="L174" i="111" s="1"/>
  <c r="M165" i="111"/>
  <c r="C159" i="110"/>
  <c r="L58" i="110"/>
  <c r="K76" i="110"/>
  <c r="L165" i="110"/>
  <c r="C178" i="110"/>
  <c r="C140" i="110"/>
  <c r="I112" i="110"/>
  <c r="I94" i="110"/>
  <c r="L148" i="110"/>
  <c r="C47" i="110"/>
  <c r="C67" i="110"/>
  <c r="M182" i="110"/>
  <c r="P122" i="110"/>
  <c r="C123" i="110"/>
  <c r="B19" i="110"/>
  <c r="M1" i="110"/>
  <c r="J76" i="110"/>
  <c r="M148" i="109"/>
  <c r="K76" i="109"/>
  <c r="L58" i="109"/>
  <c r="C157" i="109"/>
  <c r="C121" i="109"/>
  <c r="B62" i="109"/>
  <c r="B44" i="109"/>
  <c r="B23" i="109" s="1"/>
  <c r="J76" i="109"/>
  <c r="C142" i="109"/>
  <c r="C67" i="109"/>
  <c r="C47" i="109"/>
  <c r="L165" i="109"/>
  <c r="C175" i="109"/>
  <c r="N148" i="108"/>
  <c r="K76" i="108"/>
  <c r="L58" i="108"/>
  <c r="C158" i="108"/>
  <c r="C69" i="108"/>
  <c r="C49" i="108"/>
  <c r="I112" i="108"/>
  <c r="I94" i="108"/>
  <c r="J112" i="108"/>
  <c r="J94" i="108"/>
  <c r="C141" i="108"/>
  <c r="B43" i="108"/>
  <c r="B22" i="108" s="1"/>
  <c r="B61" i="108"/>
  <c r="L165" i="108"/>
  <c r="C175" i="108"/>
  <c r="C122" i="108"/>
  <c r="L112" i="107"/>
  <c r="L94" i="107"/>
  <c r="C122" i="107"/>
  <c r="C68" i="107"/>
  <c r="C48" i="107"/>
  <c r="C140" i="107"/>
  <c r="L165" i="107"/>
  <c r="C159" i="107"/>
  <c r="M76" i="107"/>
  <c r="N58" i="107"/>
  <c r="L148" i="107"/>
  <c r="B61" i="107"/>
  <c r="B43" i="107"/>
  <c r="B22" i="107" s="1"/>
  <c r="C175" i="107"/>
  <c r="L165" i="106"/>
  <c r="C140" i="106"/>
  <c r="N182" i="106"/>
  <c r="C121" i="106"/>
  <c r="P120" i="106"/>
  <c r="C175" i="106"/>
  <c r="L58" i="106"/>
  <c r="K76" i="106" s="1"/>
  <c r="I112" i="106"/>
  <c r="I94" i="106"/>
  <c r="J76" i="106"/>
  <c r="C67" i="106"/>
  <c r="C47" i="106"/>
  <c r="C157" i="106"/>
  <c r="N148" i="106"/>
  <c r="M1" i="106"/>
  <c r="B19" i="106"/>
  <c r="J94" i="105"/>
  <c r="J112" i="105"/>
  <c r="C157" i="105"/>
  <c r="N148" i="105"/>
  <c r="C121" i="105"/>
  <c r="C47" i="105"/>
  <c r="C67" i="105"/>
  <c r="C176" i="105"/>
  <c r="N182" i="105"/>
  <c r="L165" i="105"/>
  <c r="L58" i="105"/>
  <c r="B63" i="105"/>
  <c r="B45" i="105"/>
  <c r="B24" i="105" s="1"/>
  <c r="C140" i="105"/>
  <c r="C87" i="92"/>
  <c r="B83" i="92"/>
  <c r="J22" i="84"/>
  <c r="I36" i="84"/>
  <c r="I38" i="84" s="1"/>
  <c r="M63" i="103"/>
  <c r="E12" i="103"/>
  <c r="I150" i="103"/>
  <c r="J98" i="103"/>
  <c r="C33" i="103"/>
  <c r="C13" i="103"/>
  <c r="D13" i="103" s="1"/>
  <c r="Q32" i="103"/>
  <c r="E13" i="103" s="1"/>
  <c r="I184" i="103"/>
  <c r="J132" i="103"/>
  <c r="I167" i="103"/>
  <c r="J115" i="103"/>
  <c r="K25" i="103"/>
  <c r="J40" i="103"/>
  <c r="J41" i="103" s="1"/>
  <c r="B12" i="103"/>
  <c r="B30" i="103"/>
  <c r="C87" i="102"/>
  <c r="D86" i="102"/>
  <c r="E86" i="102"/>
  <c r="F86" i="102"/>
  <c r="G86" i="102"/>
  <c r="H86" i="102"/>
  <c r="I86" i="102"/>
  <c r="K80" i="102"/>
  <c r="J84" i="102"/>
  <c r="J85" i="102"/>
  <c r="J81" i="102"/>
  <c r="J86" i="102"/>
  <c r="J82" i="102"/>
  <c r="J83" i="102"/>
  <c r="J26" i="102"/>
  <c r="C15" i="102"/>
  <c r="C35" i="102"/>
  <c r="D14" i="102"/>
  <c r="K63" i="100"/>
  <c r="I40" i="100"/>
  <c r="I41" i="100" s="1"/>
  <c r="J25" i="100"/>
  <c r="I45" i="100" s="1"/>
  <c r="I80" i="100" s="1"/>
  <c r="E12" i="100"/>
  <c r="Q32" i="100"/>
  <c r="E13" i="100" s="1"/>
  <c r="C13" i="100"/>
  <c r="D13" i="100" s="1"/>
  <c r="C33" i="100"/>
  <c r="K150" i="100"/>
  <c r="L98" i="100"/>
  <c r="H45" i="100"/>
  <c r="H80" i="100" s="1"/>
  <c r="I167" i="100"/>
  <c r="J115" i="100"/>
  <c r="B13" i="100"/>
  <c r="B31" i="100"/>
  <c r="I184" i="100"/>
  <c r="J132" i="100"/>
  <c r="C90" i="99"/>
  <c r="D89" i="99"/>
  <c r="E89" i="99"/>
  <c r="G89" i="99"/>
  <c r="F89" i="99"/>
  <c r="B14" i="99"/>
  <c r="B32" i="99"/>
  <c r="L80" i="99"/>
  <c r="K82" i="99"/>
  <c r="K85" i="99"/>
  <c r="K83" i="99"/>
  <c r="K81" i="99"/>
  <c r="K84" i="99"/>
  <c r="I44" i="99"/>
  <c r="I62" i="99" s="1"/>
  <c r="J26" i="99"/>
  <c r="D13" i="99"/>
  <c r="C14" i="99"/>
  <c r="C34" i="99"/>
  <c r="K63" i="97"/>
  <c r="J184" i="97"/>
  <c r="K132" i="97"/>
  <c r="K25" i="97"/>
  <c r="J40" i="97"/>
  <c r="J41" i="97" s="1"/>
  <c r="J150" i="97"/>
  <c r="K98" i="97"/>
  <c r="I45" i="97"/>
  <c r="I80" i="97" s="1"/>
  <c r="C33" i="97"/>
  <c r="C13" i="97"/>
  <c r="D13" i="97" s="1"/>
  <c r="Q32" i="97"/>
  <c r="E13" i="97" s="1"/>
  <c r="I167" i="97"/>
  <c r="J115" i="97"/>
  <c r="E12" i="97"/>
  <c r="B12" i="97"/>
  <c r="B30" i="97"/>
  <c r="D13" i="96"/>
  <c r="K80" i="96"/>
  <c r="J86" i="96"/>
  <c r="J85" i="96"/>
  <c r="J84" i="96"/>
  <c r="J83" i="96"/>
  <c r="J82" i="96"/>
  <c r="J81" i="96"/>
  <c r="C34" i="96"/>
  <c r="C14" i="96"/>
  <c r="J26" i="96"/>
  <c r="I44" i="96"/>
  <c r="I62" i="96" s="1"/>
  <c r="D86" i="96"/>
  <c r="C87" i="96"/>
  <c r="F86" i="96"/>
  <c r="E86" i="96"/>
  <c r="G86" i="96"/>
  <c r="H86" i="96"/>
  <c r="I86" i="96"/>
  <c r="M63" i="94"/>
  <c r="L167" i="94"/>
  <c r="M115" i="94"/>
  <c r="J40" i="94"/>
  <c r="J41" i="94" s="1"/>
  <c r="K25" i="94"/>
  <c r="J45" i="94"/>
  <c r="J80" i="94" s="1"/>
  <c r="B29" i="94"/>
  <c r="B11" i="94"/>
  <c r="E14" i="94"/>
  <c r="K150" i="94"/>
  <c r="L98" i="94"/>
  <c r="J184" i="94"/>
  <c r="K132" i="94"/>
  <c r="Q34" i="94"/>
  <c r="E15" i="94" s="1"/>
  <c r="C35" i="94"/>
  <c r="C15" i="94"/>
  <c r="D15" i="94" s="1"/>
  <c r="C34" i="93"/>
  <c r="C14" i="93"/>
  <c r="D13" i="93"/>
  <c r="D86" i="93"/>
  <c r="C87" i="93"/>
  <c r="E86" i="93"/>
  <c r="F86" i="93"/>
  <c r="G86" i="93"/>
  <c r="H86" i="93"/>
  <c r="I44" i="93"/>
  <c r="I62" i="93" s="1"/>
  <c r="J26" i="93"/>
  <c r="B14" i="93"/>
  <c r="B32" i="93"/>
  <c r="I86" i="93"/>
  <c r="K80" i="93"/>
  <c r="J86" i="93"/>
  <c r="J85" i="93"/>
  <c r="J84" i="93"/>
  <c r="J83" i="93"/>
  <c r="J82" i="93"/>
  <c r="J81" i="93"/>
  <c r="J165" i="92"/>
  <c r="J148" i="92"/>
  <c r="C138" i="92"/>
  <c r="C46" i="92"/>
  <c r="C66" i="92"/>
  <c r="M1" i="92"/>
  <c r="P118" i="92" s="1"/>
  <c r="J58" i="92"/>
  <c r="I76" i="92" s="1"/>
  <c r="C119" i="92"/>
  <c r="G112" i="92"/>
  <c r="G94" i="92"/>
  <c r="K182" i="92"/>
  <c r="H76" i="92"/>
  <c r="C174" i="92"/>
  <c r="C155" i="92"/>
  <c r="B30" i="91"/>
  <c r="B12" i="91"/>
  <c r="I184" i="91"/>
  <c r="J132" i="91"/>
  <c r="C37" i="91"/>
  <c r="C17" i="91"/>
  <c r="D17" i="91" s="1"/>
  <c r="Q36" i="91"/>
  <c r="I167" i="91"/>
  <c r="J115" i="91"/>
  <c r="I40" i="91"/>
  <c r="I41" i="91" s="1"/>
  <c r="J25" i="91"/>
  <c r="J98" i="91"/>
  <c r="I150" i="91"/>
  <c r="L63" i="91"/>
  <c r="D13" i="90"/>
  <c r="C34" i="90"/>
  <c r="C14" i="90"/>
  <c r="K80" i="90"/>
  <c r="J86" i="90"/>
  <c r="J85" i="90"/>
  <c r="J84" i="90"/>
  <c r="J83" i="90"/>
  <c r="J82" i="90"/>
  <c r="J81" i="90"/>
  <c r="D86" i="90"/>
  <c r="C87" i="90"/>
  <c r="F86" i="90"/>
  <c r="E86" i="90"/>
  <c r="G86" i="90"/>
  <c r="H86" i="90"/>
  <c r="K44" i="90"/>
  <c r="K62" i="90" s="1"/>
  <c r="L26" i="90"/>
  <c r="B14" i="90"/>
  <c r="B32" i="90"/>
  <c r="J40" i="88"/>
  <c r="J41" i="88" s="1"/>
  <c r="K25" i="88"/>
  <c r="J45" i="88" s="1"/>
  <c r="J80" i="88" s="1"/>
  <c r="I184" i="88"/>
  <c r="J132" i="88"/>
  <c r="J63" i="88"/>
  <c r="I150" i="88"/>
  <c r="J98" i="88"/>
  <c r="Q36" i="88"/>
  <c r="E17" i="88" s="1"/>
  <c r="C37" i="88"/>
  <c r="C17" i="88"/>
  <c r="D17" i="88" s="1"/>
  <c r="J167" i="88"/>
  <c r="K115" i="88"/>
  <c r="B13" i="88"/>
  <c r="B31" i="88"/>
  <c r="C15" i="87"/>
  <c r="C35" i="87"/>
  <c r="J44" i="87"/>
  <c r="J62" i="87" s="1"/>
  <c r="K26" i="87"/>
  <c r="I44" i="87"/>
  <c r="I62" i="87" s="1"/>
  <c r="B33" i="87"/>
  <c r="B15" i="87"/>
  <c r="D88" i="87"/>
  <c r="C89" i="87"/>
  <c r="E88" i="87"/>
  <c r="F88" i="87"/>
  <c r="G88" i="87"/>
  <c r="H88" i="87"/>
  <c r="K80" i="87"/>
  <c r="J86" i="87"/>
  <c r="J85" i="87"/>
  <c r="J84" i="87"/>
  <c r="J83" i="87"/>
  <c r="J82" i="87"/>
  <c r="J81" i="87"/>
  <c r="D14" i="87"/>
  <c r="C13" i="85"/>
  <c r="Q12" i="85"/>
  <c r="C12" i="84"/>
  <c r="Q11" i="84"/>
  <c r="C11" i="66"/>
  <c r="Q10" i="66"/>
  <c r="C143" i="111" l="1"/>
  <c r="M142" i="111"/>
  <c r="E142" i="111"/>
  <c r="L142" i="111"/>
  <c r="D142" i="111"/>
  <c r="K142" i="111"/>
  <c r="I142" i="111"/>
  <c r="P142" i="111"/>
  <c r="H142" i="111"/>
  <c r="O142" i="111"/>
  <c r="N142" i="111"/>
  <c r="J142" i="111"/>
  <c r="G142" i="111"/>
  <c r="F142" i="111"/>
  <c r="M112" i="111"/>
  <c r="M94" i="111"/>
  <c r="E27" i="111"/>
  <c r="G27" i="111" s="1"/>
  <c r="E48" i="111"/>
  <c r="C69" i="111"/>
  <c r="Q68" i="111"/>
  <c r="C49" i="111"/>
  <c r="M175" i="111" a="1"/>
  <c r="M175" i="111" s="1"/>
  <c r="N165" i="111"/>
  <c r="B59" i="111"/>
  <c r="B40" i="111" s="1"/>
  <c r="B41" i="111"/>
  <c r="B20" i="111" s="1"/>
  <c r="C177" i="111"/>
  <c r="O148" i="111"/>
  <c r="C159" i="111"/>
  <c r="O58" i="111"/>
  <c r="N76" i="111" s="1"/>
  <c r="G47" i="111"/>
  <c r="M148" i="110"/>
  <c r="M58" i="110"/>
  <c r="C141" i="110"/>
  <c r="P123" i="110"/>
  <c r="C124" i="110"/>
  <c r="J112" i="110"/>
  <c r="J94" i="110"/>
  <c r="M165" i="110"/>
  <c r="P113" i="110"/>
  <c r="D44" i="110"/>
  <c r="D27" i="110"/>
  <c r="D47" i="110"/>
  <c r="D30" i="110"/>
  <c r="D22" i="110"/>
  <c r="D42" i="110"/>
  <c r="D40" i="110"/>
  <c r="D25" i="110"/>
  <c r="D45" i="110"/>
  <c r="D28" i="110"/>
  <c r="D41" i="110"/>
  <c r="D24" i="110"/>
  <c r="D19" i="110"/>
  <c r="D31" i="110"/>
  <c r="D21" i="110"/>
  <c r="D26" i="110"/>
  <c r="D23" i="110"/>
  <c r="D43" i="110"/>
  <c r="D46" i="110"/>
  <c r="D20" i="110"/>
  <c r="D29" i="110"/>
  <c r="P116" i="110"/>
  <c r="P114" i="110"/>
  <c r="P115" i="110"/>
  <c r="P117" i="110"/>
  <c r="P118" i="110"/>
  <c r="P119" i="110"/>
  <c r="P120" i="110"/>
  <c r="P121" i="110"/>
  <c r="N182" i="110"/>
  <c r="K112" i="110"/>
  <c r="K94" i="110"/>
  <c r="C68" i="110"/>
  <c r="C48" i="110"/>
  <c r="C160" i="110"/>
  <c r="K94" i="109"/>
  <c r="K112" i="109"/>
  <c r="C158" i="109"/>
  <c r="C122" i="109"/>
  <c r="C143" i="109"/>
  <c r="C176" i="109"/>
  <c r="C68" i="109"/>
  <c r="C48" i="109"/>
  <c r="M165" i="109"/>
  <c r="B61" i="109"/>
  <c r="B43" i="109"/>
  <c r="B22" i="109" s="1"/>
  <c r="J112" i="109"/>
  <c r="J94" i="109"/>
  <c r="M58" i="109"/>
  <c r="N148" i="109"/>
  <c r="C123" i="108"/>
  <c r="C142" i="108"/>
  <c r="C159" i="108"/>
  <c r="C176" i="108"/>
  <c r="B42" i="108"/>
  <c r="B21" i="108" s="1"/>
  <c r="B60" i="108"/>
  <c r="L76" i="108"/>
  <c r="M58" i="108"/>
  <c r="O148" i="108"/>
  <c r="C70" i="108"/>
  <c r="C50" i="108"/>
  <c r="K112" i="108"/>
  <c r="K94" i="108"/>
  <c r="M165" i="108"/>
  <c r="C176" i="107"/>
  <c r="C123" i="107"/>
  <c r="C160" i="107"/>
  <c r="C69" i="107"/>
  <c r="C49" i="107"/>
  <c r="C141" i="107"/>
  <c r="B60" i="107"/>
  <c r="B42" i="107"/>
  <c r="B21" i="107" s="1"/>
  <c r="M148" i="107"/>
  <c r="M112" i="107"/>
  <c r="M94" i="107"/>
  <c r="N76" i="107"/>
  <c r="O58" i="107"/>
  <c r="M165" i="107"/>
  <c r="K112" i="106"/>
  <c r="K94" i="106"/>
  <c r="C158" i="106"/>
  <c r="M165" i="106"/>
  <c r="O148" i="106"/>
  <c r="C122" i="106"/>
  <c r="P121" i="106"/>
  <c r="O182" i="106"/>
  <c r="C68" i="106"/>
  <c r="C48" i="106"/>
  <c r="L76" i="106"/>
  <c r="M58" i="106"/>
  <c r="J94" i="106"/>
  <c r="J112" i="106"/>
  <c r="C176" i="106"/>
  <c r="C141" i="106"/>
  <c r="P113" i="106"/>
  <c r="D43" i="106"/>
  <c r="D26" i="106"/>
  <c r="D46" i="106"/>
  <c r="D29" i="106"/>
  <c r="D21" i="106"/>
  <c r="D41" i="106"/>
  <c r="D24" i="106"/>
  <c r="D44" i="106"/>
  <c r="D27" i="106"/>
  <c r="D19" i="106"/>
  <c r="D47" i="106"/>
  <c r="D30" i="106"/>
  <c r="D22" i="106"/>
  <c r="P114" i="106"/>
  <c r="D42" i="106"/>
  <c r="D40" i="106"/>
  <c r="D25" i="106"/>
  <c r="D48" i="106"/>
  <c r="D31" i="106"/>
  <c r="D23" i="106"/>
  <c r="D45" i="106"/>
  <c r="D20" i="106"/>
  <c r="D28" i="106"/>
  <c r="P115" i="106"/>
  <c r="P116" i="106"/>
  <c r="P117" i="106"/>
  <c r="P118" i="106"/>
  <c r="P119" i="106"/>
  <c r="C68" i="105"/>
  <c r="C48" i="105"/>
  <c r="B44" i="105"/>
  <c r="B23" i="105" s="1"/>
  <c r="B62" i="105"/>
  <c r="C141" i="105"/>
  <c r="M58" i="105"/>
  <c r="O182" i="105"/>
  <c r="C177" i="105"/>
  <c r="C158" i="105"/>
  <c r="K76" i="105"/>
  <c r="M165" i="105"/>
  <c r="C122" i="105"/>
  <c r="O148" i="105"/>
  <c r="B82" i="92"/>
  <c r="D23" i="92"/>
  <c r="C88" i="92"/>
  <c r="D25" i="92" s="1"/>
  <c r="D24" i="92"/>
  <c r="D19" i="92"/>
  <c r="D21" i="92"/>
  <c r="D30" i="92"/>
  <c r="D27" i="92"/>
  <c r="D29" i="92"/>
  <c r="D28" i="92"/>
  <c r="D26" i="92"/>
  <c r="D31" i="92"/>
  <c r="D20" i="92"/>
  <c r="D22" i="92"/>
  <c r="K22" i="84"/>
  <c r="J36" i="84"/>
  <c r="J38" i="84" s="1"/>
  <c r="K40" i="103"/>
  <c r="K41" i="103" s="1"/>
  <c r="L25" i="103"/>
  <c r="N63" i="103"/>
  <c r="J45" i="103"/>
  <c r="J80" i="103" s="1"/>
  <c r="J184" i="103"/>
  <c r="K132" i="103"/>
  <c r="B29" i="103"/>
  <c r="B11" i="103"/>
  <c r="J167" i="103"/>
  <c r="K115" i="103"/>
  <c r="K98" i="103"/>
  <c r="J150" i="103"/>
  <c r="Q33" i="103"/>
  <c r="E14" i="103" s="1"/>
  <c r="C14" i="103"/>
  <c r="D14" i="103" s="1"/>
  <c r="C34" i="103"/>
  <c r="C36" i="102"/>
  <c r="C16" i="102"/>
  <c r="D15" i="102"/>
  <c r="J44" i="102"/>
  <c r="J62" i="102" s="1"/>
  <c r="K26" i="102"/>
  <c r="L80" i="102"/>
  <c r="K85" i="102"/>
  <c r="K81" i="102"/>
  <c r="K82" i="102"/>
  <c r="K83" i="102"/>
  <c r="K84" i="102"/>
  <c r="C88" i="102"/>
  <c r="D87" i="102"/>
  <c r="E87" i="102"/>
  <c r="F87" i="102"/>
  <c r="G87" i="102"/>
  <c r="H87" i="102"/>
  <c r="I87" i="102"/>
  <c r="I44" i="102"/>
  <c r="I62" i="102" s="1"/>
  <c r="B30" i="100"/>
  <c r="B12" i="100"/>
  <c r="J167" i="100"/>
  <c r="K115" i="100"/>
  <c r="L63" i="100"/>
  <c r="J184" i="100"/>
  <c r="K132" i="100"/>
  <c r="J45" i="100"/>
  <c r="J80" i="100" s="1"/>
  <c r="J40" i="100"/>
  <c r="J41" i="100" s="1"/>
  <c r="K25" i="100"/>
  <c r="C14" i="100"/>
  <c r="D14" i="100" s="1"/>
  <c r="C34" i="100"/>
  <c r="Q33" i="100"/>
  <c r="L150" i="100"/>
  <c r="M98" i="100"/>
  <c r="B31" i="99"/>
  <c r="B13" i="99"/>
  <c r="D90" i="99"/>
  <c r="C91" i="99"/>
  <c r="E90" i="99"/>
  <c r="F90" i="99"/>
  <c r="D14" i="99"/>
  <c r="K26" i="99"/>
  <c r="J44" i="99"/>
  <c r="J62" i="99" s="1"/>
  <c r="C35" i="99"/>
  <c r="C15" i="99"/>
  <c r="M80" i="99"/>
  <c r="L83" i="99"/>
  <c r="L81" i="99"/>
  <c r="L84" i="99"/>
  <c r="L82" i="99"/>
  <c r="J167" i="97"/>
  <c r="K115" i="97"/>
  <c r="K45" i="97"/>
  <c r="K80" i="97" s="1"/>
  <c r="K40" i="97"/>
  <c r="K41" i="97" s="1"/>
  <c r="L25" i="97"/>
  <c r="B29" i="97"/>
  <c r="B11" i="97"/>
  <c r="Q33" i="97"/>
  <c r="C34" i="97"/>
  <c r="C14" i="97"/>
  <c r="D14" i="97" s="1"/>
  <c r="J45" i="97"/>
  <c r="J80" i="97" s="1"/>
  <c r="L63" i="97"/>
  <c r="K150" i="97"/>
  <c r="L98" i="97"/>
  <c r="L132" i="97"/>
  <c r="K184" i="97"/>
  <c r="L80" i="96"/>
  <c r="K85" i="96"/>
  <c r="K83" i="96"/>
  <c r="K82" i="96"/>
  <c r="K84" i="96"/>
  <c r="K81" i="96"/>
  <c r="D87" i="96"/>
  <c r="C88" i="96"/>
  <c r="F87" i="96"/>
  <c r="E87" i="96"/>
  <c r="G87" i="96"/>
  <c r="H87" i="96"/>
  <c r="I87" i="96"/>
  <c r="D14" i="96"/>
  <c r="C15" i="96"/>
  <c r="C35" i="96"/>
  <c r="K26" i="96"/>
  <c r="J44" i="96"/>
  <c r="J62" i="96" s="1"/>
  <c r="N63" i="94"/>
  <c r="M167" i="94"/>
  <c r="N115" i="94"/>
  <c r="C36" i="94"/>
  <c r="Q35" i="94"/>
  <c r="C16" i="94"/>
  <c r="D16" i="94" s="1"/>
  <c r="K45" i="94"/>
  <c r="K80" i="94" s="1"/>
  <c r="K40" i="94"/>
  <c r="K41" i="94" s="1"/>
  <c r="L25" i="94"/>
  <c r="K184" i="94"/>
  <c r="L132" i="94"/>
  <c r="L150" i="94"/>
  <c r="M98" i="94"/>
  <c r="B28" i="94"/>
  <c r="B10" i="94"/>
  <c r="D14" i="93"/>
  <c r="L80" i="93"/>
  <c r="K83" i="93"/>
  <c r="K84" i="93"/>
  <c r="K85" i="93"/>
  <c r="K82" i="93"/>
  <c r="K81" i="93"/>
  <c r="B31" i="93"/>
  <c r="B13" i="93"/>
  <c r="C35" i="93"/>
  <c r="C15" i="93"/>
  <c r="D87" i="93"/>
  <c r="C88" i="93"/>
  <c r="E87" i="93"/>
  <c r="F87" i="93"/>
  <c r="G87" i="93"/>
  <c r="H87" i="93"/>
  <c r="I87" i="93"/>
  <c r="J44" i="93"/>
  <c r="J62" i="93" s="1"/>
  <c r="K26" i="93"/>
  <c r="C156" i="92"/>
  <c r="C67" i="92"/>
  <c r="C47" i="92"/>
  <c r="D47" i="92" s="1"/>
  <c r="L182" i="92"/>
  <c r="C175" i="92"/>
  <c r="K58" i="92"/>
  <c r="P113" i="92"/>
  <c r="D41" i="92"/>
  <c r="D44" i="92"/>
  <c r="D42" i="92"/>
  <c r="D40" i="92"/>
  <c r="D45" i="92"/>
  <c r="D46" i="92"/>
  <c r="D43" i="92"/>
  <c r="P114" i="92"/>
  <c r="P115" i="92"/>
  <c r="P116" i="92"/>
  <c r="P117" i="92"/>
  <c r="I94" i="92"/>
  <c r="I112" i="92"/>
  <c r="K165" i="92"/>
  <c r="C139" i="92"/>
  <c r="K148" i="92"/>
  <c r="H112" i="92"/>
  <c r="H94" i="92"/>
  <c r="C120" i="92"/>
  <c r="P119" i="92"/>
  <c r="M63" i="91"/>
  <c r="J167" i="91"/>
  <c r="K115" i="91"/>
  <c r="J40" i="91"/>
  <c r="J41" i="91" s="1"/>
  <c r="K25" i="91"/>
  <c r="J45" i="91"/>
  <c r="J80" i="91" s="1"/>
  <c r="E17" i="91"/>
  <c r="I45" i="91"/>
  <c r="I80" i="91" s="1"/>
  <c r="C38" i="91"/>
  <c r="C18" i="91"/>
  <c r="D18" i="91" s="1"/>
  <c r="Q37" i="91"/>
  <c r="E18" i="91" s="1"/>
  <c r="J184" i="91"/>
  <c r="K132" i="91"/>
  <c r="J150" i="91"/>
  <c r="K98" i="91"/>
  <c r="B29" i="91"/>
  <c r="B11" i="91"/>
  <c r="L44" i="90"/>
  <c r="L62" i="90" s="1"/>
  <c r="M26" i="90"/>
  <c r="D87" i="90"/>
  <c r="C88" i="90"/>
  <c r="E87" i="90"/>
  <c r="F87" i="90"/>
  <c r="G87" i="90"/>
  <c r="H87" i="90"/>
  <c r="I87" i="90"/>
  <c r="D14" i="90"/>
  <c r="C15" i="90"/>
  <c r="C35" i="90"/>
  <c r="B31" i="90"/>
  <c r="B13" i="90"/>
  <c r="L80" i="90"/>
  <c r="K85" i="90"/>
  <c r="K82" i="90"/>
  <c r="K84" i="90"/>
  <c r="K81" i="90"/>
  <c r="K83" i="90"/>
  <c r="C38" i="88"/>
  <c r="Q37" i="88"/>
  <c r="E18" i="88" s="1"/>
  <c r="C18" i="88"/>
  <c r="D18" i="88" s="1"/>
  <c r="D58" i="88" a="1"/>
  <c r="D58" i="88" s="1"/>
  <c r="F58" i="88" a="1"/>
  <c r="F58" i="88" s="1"/>
  <c r="H17" i="88" s="1"/>
  <c r="I58" i="88" a="1"/>
  <c r="I58" i="88" s="1"/>
  <c r="E58" i="88" a="1"/>
  <c r="E58" i="88" s="1"/>
  <c r="G58" i="88" a="1"/>
  <c r="G58" i="88" s="1"/>
  <c r="B30" i="88"/>
  <c r="B12" i="88"/>
  <c r="J184" i="88"/>
  <c r="K132" i="88"/>
  <c r="J150" i="88"/>
  <c r="K98" i="88"/>
  <c r="K167" i="88"/>
  <c r="L115" i="88"/>
  <c r="J58" i="88" a="1"/>
  <c r="J58" i="88" s="1"/>
  <c r="K70" i="88" s="1"/>
  <c r="K58" i="88" a="1"/>
  <c r="K58" i="88" s="1"/>
  <c r="L25" i="88"/>
  <c r="K40" i="88"/>
  <c r="K41" i="88" s="1"/>
  <c r="K63" i="88"/>
  <c r="C90" i="87"/>
  <c r="D89" i="87"/>
  <c r="E89" i="87"/>
  <c r="F89" i="87"/>
  <c r="G89" i="87"/>
  <c r="L80" i="87"/>
  <c r="K82" i="87"/>
  <c r="K85" i="87"/>
  <c r="K83" i="87"/>
  <c r="K81" i="87"/>
  <c r="K84" i="87"/>
  <c r="B32" i="87"/>
  <c r="B14" i="87"/>
  <c r="C36" i="87"/>
  <c r="C16" i="87"/>
  <c r="D15" i="87"/>
  <c r="K44" i="87"/>
  <c r="K62" i="87" s="1"/>
  <c r="L26" i="87"/>
  <c r="C14" i="85"/>
  <c r="Q13" i="85"/>
  <c r="Q12" i="84"/>
  <c r="C13" i="84"/>
  <c r="C12" i="66"/>
  <c r="Q11" i="66"/>
  <c r="N112" i="111" l="1"/>
  <c r="N94" i="111"/>
  <c r="C70" i="111"/>
  <c r="C50" i="111"/>
  <c r="Q69" i="111"/>
  <c r="M1" i="111"/>
  <c r="B19" i="111"/>
  <c r="G48" i="111"/>
  <c r="K143" i="111"/>
  <c r="J143" i="111"/>
  <c r="I143" i="111"/>
  <c r="P143" i="111"/>
  <c r="H143" i="111"/>
  <c r="O143" i="111"/>
  <c r="G143" i="111"/>
  <c r="N143" i="111"/>
  <c r="F143" i="111"/>
  <c r="C144" i="111"/>
  <c r="M143" i="111"/>
  <c r="L143" i="111"/>
  <c r="E143" i="111"/>
  <c r="D143" i="111"/>
  <c r="C160" i="111"/>
  <c r="N176" i="111" a="1"/>
  <c r="N176" i="111" s="1"/>
  <c r="O165" i="111"/>
  <c r="P58" i="111"/>
  <c r="P76" i="111" s="1"/>
  <c r="P148" i="111"/>
  <c r="C178" i="111"/>
  <c r="E49" i="111"/>
  <c r="E28" i="111"/>
  <c r="G28" i="111" s="1"/>
  <c r="C161" i="110"/>
  <c r="C49" i="110"/>
  <c r="C69" i="110"/>
  <c r="N165" i="110"/>
  <c r="N58" i="110"/>
  <c r="D48" i="110"/>
  <c r="P124" i="110"/>
  <c r="P126" i="110" s="1"/>
  <c r="L76" i="110"/>
  <c r="C142" i="110"/>
  <c r="N148" i="110"/>
  <c r="O182" i="110"/>
  <c r="C159" i="109"/>
  <c r="O148" i="109"/>
  <c r="C177" i="109"/>
  <c r="N58" i="109"/>
  <c r="C69" i="109"/>
  <c r="C49" i="109"/>
  <c r="B60" i="109"/>
  <c r="B42" i="109"/>
  <c r="B21" i="109" s="1"/>
  <c r="C123" i="109"/>
  <c r="L76" i="109"/>
  <c r="N165" i="109"/>
  <c r="C144" i="109"/>
  <c r="P148" i="108"/>
  <c r="C177" i="108"/>
  <c r="C160" i="108"/>
  <c r="N58" i="108"/>
  <c r="L94" i="108"/>
  <c r="L112" i="108"/>
  <c r="C143" i="108"/>
  <c r="C124" i="108"/>
  <c r="N165" i="108"/>
  <c r="C51" i="108"/>
  <c r="C71" i="108"/>
  <c r="B59" i="108"/>
  <c r="B40" i="108" s="1"/>
  <c r="B41" i="108"/>
  <c r="B20" i="108" s="1"/>
  <c r="P58" i="107"/>
  <c r="P76" i="107" s="1"/>
  <c r="C70" i="107"/>
  <c r="C50" i="107"/>
  <c r="N148" i="107"/>
  <c r="N165" i="107"/>
  <c r="C177" i="107"/>
  <c r="N94" i="107"/>
  <c r="N112" i="107"/>
  <c r="C142" i="107"/>
  <c r="C161" i="107"/>
  <c r="C124" i="107"/>
  <c r="B59" i="107"/>
  <c r="B40" i="107" s="1"/>
  <c r="B41" i="107"/>
  <c r="B20" i="107" s="1"/>
  <c r="N58" i="106"/>
  <c r="M76" i="106" s="1"/>
  <c r="P182" i="106"/>
  <c r="N165" i="106"/>
  <c r="C159" i="106"/>
  <c r="C177" i="106"/>
  <c r="P122" i="106"/>
  <c r="C123" i="106"/>
  <c r="C142" i="106"/>
  <c r="C69" i="106"/>
  <c r="C49" i="106"/>
  <c r="L94" i="106"/>
  <c r="L112" i="106"/>
  <c r="P148" i="106"/>
  <c r="C178" i="105"/>
  <c r="C142" i="105"/>
  <c r="N58" i="105"/>
  <c r="M76" i="105" s="1"/>
  <c r="B43" i="105"/>
  <c r="B22" i="105" s="1"/>
  <c r="B61" i="105"/>
  <c r="P182" i="105"/>
  <c r="P148" i="105"/>
  <c r="K112" i="105"/>
  <c r="K94" i="105"/>
  <c r="L76" i="105"/>
  <c r="C123" i="105"/>
  <c r="C69" i="105"/>
  <c r="C49" i="105"/>
  <c r="N165" i="105"/>
  <c r="C159" i="105"/>
  <c r="B81" i="92"/>
  <c r="B80" i="92" s="1"/>
  <c r="B79" i="92" s="1"/>
  <c r="B78" i="92" s="1"/>
  <c r="B77" i="92" s="1"/>
  <c r="K36" i="84"/>
  <c r="K38" i="84" s="1"/>
  <c r="L22" i="84"/>
  <c r="L40" i="103"/>
  <c r="L41" i="103" s="1"/>
  <c r="L45" i="103"/>
  <c r="L80" i="103" s="1"/>
  <c r="M25" i="103"/>
  <c r="K150" i="103"/>
  <c r="L98" i="103"/>
  <c r="Q34" i="103"/>
  <c r="C35" i="103"/>
  <c r="C15" i="103"/>
  <c r="D15" i="103" s="1"/>
  <c r="O63" i="103"/>
  <c r="B28" i="103"/>
  <c r="B10" i="103"/>
  <c r="K184" i="103"/>
  <c r="L132" i="103"/>
  <c r="K45" i="103"/>
  <c r="K80" i="103" s="1"/>
  <c r="K167" i="103"/>
  <c r="L115" i="103"/>
  <c r="D88" i="102"/>
  <c r="C89" i="102"/>
  <c r="E88" i="102"/>
  <c r="F88" i="102"/>
  <c r="G88" i="102"/>
  <c r="H88" i="102"/>
  <c r="D16" i="102"/>
  <c r="C17" i="102"/>
  <c r="C37" i="102"/>
  <c r="M80" i="102"/>
  <c r="L81" i="102"/>
  <c r="L82" i="102"/>
  <c r="L83" i="102"/>
  <c r="L84" i="102"/>
  <c r="L26" i="102"/>
  <c r="K167" i="100"/>
  <c r="L115" i="100"/>
  <c r="K40" i="100"/>
  <c r="K41" i="100" s="1"/>
  <c r="L25" i="100"/>
  <c r="M63" i="100"/>
  <c r="E14" i="100"/>
  <c r="C35" i="100"/>
  <c r="C15" i="100"/>
  <c r="D15" i="100" s="1"/>
  <c r="Q34" i="100"/>
  <c r="E15" i="100" s="1"/>
  <c r="K184" i="100"/>
  <c r="L132" i="100"/>
  <c r="M150" i="100"/>
  <c r="N98" i="100"/>
  <c r="B29" i="100"/>
  <c r="B11" i="100"/>
  <c r="L26" i="99"/>
  <c r="K44" i="99" s="1"/>
  <c r="K62" i="99" s="1"/>
  <c r="N80" i="99"/>
  <c r="M83" i="99"/>
  <c r="M82" i="99"/>
  <c r="M81" i="99"/>
  <c r="D15" i="99"/>
  <c r="C92" i="99"/>
  <c r="D91" i="99"/>
  <c r="E91" i="99"/>
  <c r="C36" i="99"/>
  <c r="C16" i="99"/>
  <c r="B30" i="99"/>
  <c r="B12" i="99"/>
  <c r="C35" i="97"/>
  <c r="Q34" i="97"/>
  <c r="E15" i="97" s="1"/>
  <c r="C15" i="97"/>
  <c r="D15" i="97" s="1"/>
  <c r="L184" i="97"/>
  <c r="M132" i="97"/>
  <c r="M63" i="97"/>
  <c r="B28" i="97"/>
  <c r="B10" i="97"/>
  <c r="L150" i="97"/>
  <c r="M98" i="97"/>
  <c r="E14" i="97"/>
  <c r="L45" i="97"/>
  <c r="L80" i="97" s="1"/>
  <c r="L40" i="97"/>
  <c r="L41" i="97" s="1"/>
  <c r="M25" i="97"/>
  <c r="K167" i="97"/>
  <c r="L115" i="97"/>
  <c r="D15" i="96"/>
  <c r="M80" i="96"/>
  <c r="L84" i="96"/>
  <c r="L83" i="96"/>
  <c r="L82" i="96"/>
  <c r="L81" i="96"/>
  <c r="L26" i="96"/>
  <c r="D88" i="96"/>
  <c r="C89" i="96"/>
  <c r="F88" i="96"/>
  <c r="E88" i="96"/>
  <c r="G88" i="96"/>
  <c r="H88" i="96"/>
  <c r="C36" i="96"/>
  <c r="C16" i="96"/>
  <c r="M25" i="94"/>
  <c r="L45" i="94"/>
  <c r="L80" i="94" s="1"/>
  <c r="L40" i="94"/>
  <c r="L41" i="94" s="1"/>
  <c r="B27" i="94"/>
  <c r="B9" i="94"/>
  <c r="M150" i="94"/>
  <c r="N98" i="94"/>
  <c r="E16" i="94"/>
  <c r="C37" i="94"/>
  <c r="Q36" i="94"/>
  <c r="E17" i="94" s="1"/>
  <c r="C17" i="94"/>
  <c r="D17" i="94" s="1"/>
  <c r="L184" i="94"/>
  <c r="M132" i="94"/>
  <c r="N167" i="94"/>
  <c r="O115" i="94"/>
  <c r="O63" i="94"/>
  <c r="C36" i="93"/>
  <c r="C16" i="93"/>
  <c r="L84" i="93"/>
  <c r="L83" i="93"/>
  <c r="L82" i="93"/>
  <c r="L81" i="93"/>
  <c r="M80" i="93"/>
  <c r="K44" i="93"/>
  <c r="K62" i="93" s="1"/>
  <c r="L26" i="93"/>
  <c r="D88" i="93"/>
  <c r="C89" i="93"/>
  <c r="F88" i="93"/>
  <c r="E88" i="93"/>
  <c r="G88" i="93"/>
  <c r="H88" i="93"/>
  <c r="B12" i="93"/>
  <c r="B30" i="93"/>
  <c r="D15" i="93"/>
  <c r="C140" i="92"/>
  <c r="L58" i="92"/>
  <c r="K76" i="92" s="1"/>
  <c r="J76" i="92"/>
  <c r="M182" i="92"/>
  <c r="C157" i="92"/>
  <c r="P120" i="92"/>
  <c r="C121" i="92"/>
  <c r="L165" i="92"/>
  <c r="C176" i="92"/>
  <c r="L148" i="92"/>
  <c r="C68" i="92"/>
  <c r="C48" i="92"/>
  <c r="K150" i="91"/>
  <c r="L98" i="91"/>
  <c r="C19" i="91"/>
  <c r="D19" i="91" s="1"/>
  <c r="Q38" i="91"/>
  <c r="E19" i="91" s="1"/>
  <c r="E21" i="91" s="1"/>
  <c r="H58" i="91" a="1"/>
  <c r="H58" i="91" s="1"/>
  <c r="D58" i="91" a="1"/>
  <c r="D58" i="91" s="1"/>
  <c r="I58" i="91" a="1"/>
  <c r="I58" i="91" s="1"/>
  <c r="J58" i="91" a="1"/>
  <c r="J58" i="91" s="1"/>
  <c r="L132" i="91"/>
  <c r="K184" i="91"/>
  <c r="L25" i="91"/>
  <c r="K40" i="91"/>
  <c r="K41" i="91" s="1"/>
  <c r="K45" i="91"/>
  <c r="K80" i="91" s="1"/>
  <c r="K58" i="91" a="1"/>
  <c r="K58" i="91" s="1"/>
  <c r="E58" i="91" a="1"/>
  <c r="E58" i="91" s="1"/>
  <c r="F58" i="91" a="1"/>
  <c r="F58" i="91" s="1"/>
  <c r="K167" i="91"/>
  <c r="L115" i="91"/>
  <c r="N63" i="91"/>
  <c r="B10" i="91"/>
  <c r="B28" i="91"/>
  <c r="G58" i="91" a="1"/>
  <c r="G58" i="91" s="1"/>
  <c r="H18" i="91"/>
  <c r="M80" i="90"/>
  <c r="L84" i="90"/>
  <c r="L83" i="90"/>
  <c r="L82" i="90"/>
  <c r="L81" i="90"/>
  <c r="B12" i="90"/>
  <c r="B30" i="90"/>
  <c r="C36" i="90"/>
  <c r="C16" i="90"/>
  <c r="N26" i="90"/>
  <c r="M44" i="90"/>
  <c r="M62" i="90" s="1"/>
  <c r="D88" i="90"/>
  <c r="C89" i="90"/>
  <c r="E88" i="90"/>
  <c r="F88" i="90"/>
  <c r="G88" i="90"/>
  <c r="H88" i="90"/>
  <c r="D15" i="90"/>
  <c r="G81" i="88"/>
  <c r="G92" i="88"/>
  <c r="G88" i="88"/>
  <c r="G90" i="88"/>
  <c r="G85" i="88"/>
  <c r="G83" i="88"/>
  <c r="G84" i="88"/>
  <c r="G89" i="88"/>
  <c r="G91" i="88"/>
  <c r="G82" i="88"/>
  <c r="G87" i="88"/>
  <c r="G86" i="88"/>
  <c r="H73" i="88"/>
  <c r="H16" i="88"/>
  <c r="L69" i="88"/>
  <c r="L63" i="88"/>
  <c r="L58" i="88" a="1"/>
  <c r="L58" i="88" s="1"/>
  <c r="L40" i="88"/>
  <c r="L41" i="88" s="1"/>
  <c r="L45" i="88"/>
  <c r="L80" i="88" s="1"/>
  <c r="M25" i="88"/>
  <c r="K150" i="88"/>
  <c r="L98" i="88"/>
  <c r="E87" i="88"/>
  <c r="E82" i="88"/>
  <c r="E83" i="88"/>
  <c r="E90" i="88"/>
  <c r="E89" i="88"/>
  <c r="E88" i="88"/>
  <c r="E92" i="88"/>
  <c r="E86" i="88"/>
  <c r="E85" i="88"/>
  <c r="E91" i="88"/>
  <c r="F75" i="88"/>
  <c r="G75" i="88" s="1"/>
  <c r="H75" i="88" s="1"/>
  <c r="E81" i="88"/>
  <c r="E84" i="88"/>
  <c r="H18" i="88"/>
  <c r="K85" i="88"/>
  <c r="K88" i="88"/>
  <c r="K82" i="88"/>
  <c r="K87" i="88"/>
  <c r="K89" i="88"/>
  <c r="K84" i="88"/>
  <c r="K91" i="88"/>
  <c r="K90" i="88"/>
  <c r="K92" i="88"/>
  <c r="K81" i="88"/>
  <c r="K86" i="88"/>
  <c r="K83" i="88"/>
  <c r="H12" i="88"/>
  <c r="I83" i="88"/>
  <c r="I84" i="88"/>
  <c r="I86" i="88"/>
  <c r="I89" i="88"/>
  <c r="I82" i="88"/>
  <c r="I87" i="88"/>
  <c r="I90" i="88"/>
  <c r="I81" i="88"/>
  <c r="I85" i="88"/>
  <c r="I88" i="88"/>
  <c r="I92" i="88"/>
  <c r="I91" i="88"/>
  <c r="H14" i="88"/>
  <c r="J71" i="88"/>
  <c r="K71" i="88" s="1"/>
  <c r="K184" i="88"/>
  <c r="L132" i="88"/>
  <c r="F88" i="88"/>
  <c r="F90" i="88"/>
  <c r="F83" i="88"/>
  <c r="F89" i="88"/>
  <c r="F81" i="88"/>
  <c r="F91" i="88"/>
  <c r="F82" i="88"/>
  <c r="F84" i="88"/>
  <c r="F87" i="88"/>
  <c r="F85" i="88"/>
  <c r="F86" i="88"/>
  <c r="F92" i="88"/>
  <c r="G74" i="88"/>
  <c r="H74" i="88" s="1"/>
  <c r="E76" i="88"/>
  <c r="F76" i="88" s="1"/>
  <c r="G76" i="88" s="1"/>
  <c r="H76" i="88" s="1"/>
  <c r="D86" i="88"/>
  <c r="D91" i="88"/>
  <c r="D85" i="88"/>
  <c r="D90" i="88"/>
  <c r="D83" i="88"/>
  <c r="D84" i="88"/>
  <c r="D92" i="88"/>
  <c r="D81" i="88"/>
  <c r="D89" i="88"/>
  <c r="D88" i="88"/>
  <c r="D82" i="88"/>
  <c r="D87" i="88"/>
  <c r="J84" i="88"/>
  <c r="J90" i="88"/>
  <c r="J81" i="88"/>
  <c r="J88" i="88"/>
  <c r="J83" i="88"/>
  <c r="J91" i="88"/>
  <c r="J92" i="88"/>
  <c r="J82" i="88"/>
  <c r="J87" i="88"/>
  <c r="J86" i="88"/>
  <c r="J85" i="88"/>
  <c r="J89" i="88"/>
  <c r="H13" i="88"/>
  <c r="B29" i="88"/>
  <c r="B11" i="88"/>
  <c r="K45" i="88"/>
  <c r="K80" i="88" s="1"/>
  <c r="L167" i="88"/>
  <c r="M115" i="88"/>
  <c r="C19" i="88"/>
  <c r="D19" i="88" s="1"/>
  <c r="Q38" i="88"/>
  <c r="H58" i="88" a="1"/>
  <c r="H58" i="88" s="1"/>
  <c r="B31" i="87"/>
  <c r="B13" i="87"/>
  <c r="D16" i="87"/>
  <c r="C37" i="87"/>
  <c r="C17" i="87"/>
  <c r="M80" i="87"/>
  <c r="L83" i="87"/>
  <c r="L81" i="87"/>
  <c r="L84" i="87"/>
  <c r="L82" i="87"/>
  <c r="D90" i="87"/>
  <c r="C91" i="87"/>
  <c r="F90" i="87"/>
  <c r="E90" i="87"/>
  <c r="M26" i="87"/>
  <c r="Q14" i="85"/>
  <c r="C15" i="85"/>
  <c r="C14" i="84"/>
  <c r="Q13" i="84"/>
  <c r="Q12" i="66"/>
  <c r="C13" i="66"/>
  <c r="C161" i="111" l="1"/>
  <c r="E29" i="111"/>
  <c r="G29" i="111" s="1"/>
  <c r="E50" i="111"/>
  <c r="P112" i="111"/>
  <c r="P94" i="111"/>
  <c r="C51" i="111"/>
  <c r="Q70" i="111"/>
  <c r="C71" i="111"/>
  <c r="L89" i="111" s="1"/>
  <c r="O76" i="111"/>
  <c r="O177" i="111" a="1"/>
  <c r="O177" i="111" s="1"/>
  <c r="P165" i="111"/>
  <c r="G49" i="111"/>
  <c r="I144" i="111"/>
  <c r="P144" i="111"/>
  <c r="H144" i="111"/>
  <c r="O144" i="111"/>
  <c r="G144" i="111"/>
  <c r="N144" i="111"/>
  <c r="F144" i="111"/>
  <c r="M144" i="111"/>
  <c r="E144" i="111"/>
  <c r="L144" i="111"/>
  <c r="D144" i="111"/>
  <c r="K144" i="111"/>
  <c r="J144" i="111"/>
  <c r="N113" i="111"/>
  <c r="F113" i="111"/>
  <c r="N114" i="111"/>
  <c r="F114" i="111"/>
  <c r="M113" i="111"/>
  <c r="E113" i="111"/>
  <c r="L113" i="111"/>
  <c r="D113" i="111"/>
  <c r="K113" i="111"/>
  <c r="J113" i="111"/>
  <c r="H114" i="111"/>
  <c r="D51" i="111"/>
  <c r="D43" i="111"/>
  <c r="D26" i="111"/>
  <c r="J115" i="111"/>
  <c r="D89" i="111"/>
  <c r="D49" i="111"/>
  <c r="D41" i="111"/>
  <c r="D24" i="111"/>
  <c r="P113" i="111"/>
  <c r="J89" i="111"/>
  <c r="O113" i="111"/>
  <c r="D47" i="111"/>
  <c r="D30" i="111"/>
  <c r="D22" i="111"/>
  <c r="I114" i="111"/>
  <c r="G113" i="111"/>
  <c r="N89" i="111"/>
  <c r="F89" i="111"/>
  <c r="J114" i="111"/>
  <c r="D50" i="111"/>
  <c r="D23" i="111"/>
  <c r="G89" i="111"/>
  <c r="H49" i="111" s="1"/>
  <c r="M28" i="111" s="1"/>
  <c r="D48" i="111"/>
  <c r="D46" i="111"/>
  <c r="D45" i="111"/>
  <c r="D44" i="111"/>
  <c r="D42" i="111"/>
  <c r="D21" i="111"/>
  <c r="D40" i="111"/>
  <c r="D20" i="111"/>
  <c r="I113" i="111"/>
  <c r="H113" i="111"/>
  <c r="D19" i="111"/>
  <c r="P114" i="111"/>
  <c r="O89" i="111"/>
  <c r="D31" i="111"/>
  <c r="D29" i="111"/>
  <c r="D28" i="111"/>
  <c r="D27" i="111"/>
  <c r="D25" i="111"/>
  <c r="N116" i="111"/>
  <c r="O115" i="111"/>
  <c r="H116" i="111"/>
  <c r="D114" i="111"/>
  <c r="G114" i="111"/>
  <c r="F116" i="111"/>
  <c r="G115" i="111"/>
  <c r="E114" i="111"/>
  <c r="M116" i="111"/>
  <c r="N115" i="111"/>
  <c r="I115" i="111"/>
  <c r="K114" i="111"/>
  <c r="M114" i="111"/>
  <c r="I116" i="111"/>
  <c r="E116" i="111"/>
  <c r="F115" i="111"/>
  <c r="O116" i="111"/>
  <c r="K116" i="111"/>
  <c r="P115" i="111"/>
  <c r="L115" i="111"/>
  <c r="D116" i="111"/>
  <c r="P116" i="111"/>
  <c r="M115" i="111"/>
  <c r="O114" i="111"/>
  <c r="L116" i="111"/>
  <c r="E115" i="111"/>
  <c r="K115" i="111"/>
  <c r="G116" i="111"/>
  <c r="J116" i="111"/>
  <c r="H115" i="111"/>
  <c r="D115" i="111"/>
  <c r="L114" i="111"/>
  <c r="O117" i="111"/>
  <c r="K117" i="111"/>
  <c r="N117" i="111"/>
  <c r="G117" i="111"/>
  <c r="F117" i="111"/>
  <c r="I117" i="111"/>
  <c r="M117" i="111"/>
  <c r="E117" i="111"/>
  <c r="J117" i="111"/>
  <c r="D117" i="111"/>
  <c r="H117" i="111"/>
  <c r="L117" i="111"/>
  <c r="P117" i="111"/>
  <c r="O118" i="111"/>
  <c r="G118" i="111"/>
  <c r="P118" i="111"/>
  <c r="K118" i="111"/>
  <c r="L118" i="111"/>
  <c r="F118" i="111"/>
  <c r="M118" i="111"/>
  <c r="J118" i="111"/>
  <c r="E118" i="111"/>
  <c r="I118" i="111"/>
  <c r="D118" i="111"/>
  <c r="H118" i="111"/>
  <c r="N118" i="111"/>
  <c r="K119" i="111"/>
  <c r="N119" i="111"/>
  <c r="M119" i="111"/>
  <c r="O119" i="111"/>
  <c r="J119" i="111"/>
  <c r="F119" i="111"/>
  <c r="I119" i="111"/>
  <c r="E119" i="111"/>
  <c r="L119" i="111"/>
  <c r="P119" i="111"/>
  <c r="H119" i="111"/>
  <c r="D119" i="111"/>
  <c r="G119" i="111"/>
  <c r="M120" i="111"/>
  <c r="P120" i="111"/>
  <c r="J120" i="111"/>
  <c r="E120" i="111"/>
  <c r="H120" i="111"/>
  <c r="L120" i="111"/>
  <c r="G120" i="111"/>
  <c r="D120" i="111"/>
  <c r="F120" i="111"/>
  <c r="K120" i="111"/>
  <c r="N120" i="111"/>
  <c r="O120" i="111"/>
  <c r="I120" i="111"/>
  <c r="D121" i="111"/>
  <c r="G121" i="111"/>
  <c r="K121" i="111"/>
  <c r="O121" i="111"/>
  <c r="N121" i="111"/>
  <c r="J121" i="111"/>
  <c r="E121" i="111"/>
  <c r="F121" i="111"/>
  <c r="I121" i="111"/>
  <c r="M121" i="111"/>
  <c r="P121" i="111"/>
  <c r="L121" i="111"/>
  <c r="H121" i="111"/>
  <c r="M122" i="111"/>
  <c r="H122" i="111"/>
  <c r="E122" i="111"/>
  <c r="P122" i="111"/>
  <c r="L122" i="111"/>
  <c r="D122" i="111"/>
  <c r="O122" i="111"/>
  <c r="K122" i="111"/>
  <c r="N122" i="111"/>
  <c r="J122" i="111"/>
  <c r="F122" i="111"/>
  <c r="I122" i="111"/>
  <c r="G122" i="111"/>
  <c r="E123" i="111"/>
  <c r="P123" i="111"/>
  <c r="L123" i="111"/>
  <c r="H123" i="111"/>
  <c r="D123" i="111"/>
  <c r="O123" i="111"/>
  <c r="K123" i="111"/>
  <c r="F123" i="111"/>
  <c r="I123" i="111"/>
  <c r="G123" i="111"/>
  <c r="N123" i="111"/>
  <c r="J123" i="111"/>
  <c r="M123" i="111"/>
  <c r="I124" i="111"/>
  <c r="E124" i="111"/>
  <c r="P124" i="111"/>
  <c r="L124" i="111"/>
  <c r="H124" i="111"/>
  <c r="D124" i="111"/>
  <c r="O124" i="111"/>
  <c r="K124" i="111"/>
  <c r="G124" i="111"/>
  <c r="J124" i="111"/>
  <c r="N124" i="111"/>
  <c r="F124" i="111"/>
  <c r="M124" i="111"/>
  <c r="P125" i="110"/>
  <c r="M40" i="110" s="1"/>
  <c r="L40" i="110" s="1"/>
  <c r="P182" i="110"/>
  <c r="C143" i="110"/>
  <c r="O58" i="110"/>
  <c r="C70" i="110"/>
  <c r="C50" i="110"/>
  <c r="O148" i="110"/>
  <c r="D49" i="110"/>
  <c r="L112" i="110"/>
  <c r="L94" i="110"/>
  <c r="M76" i="110"/>
  <c r="O165" i="110"/>
  <c r="C50" i="109"/>
  <c r="C70" i="109"/>
  <c r="O58" i="109"/>
  <c r="N76" i="109"/>
  <c r="C124" i="109"/>
  <c r="M76" i="109"/>
  <c r="C178" i="109"/>
  <c r="P148" i="109"/>
  <c r="O165" i="109"/>
  <c r="L112" i="109"/>
  <c r="L94" i="109"/>
  <c r="B41" i="109"/>
  <c r="B20" i="109" s="1"/>
  <c r="B59" i="109"/>
  <c r="B40" i="109" s="1"/>
  <c r="C160" i="109"/>
  <c r="O165" i="108"/>
  <c r="C178" i="108"/>
  <c r="O58" i="108"/>
  <c r="M76" i="108"/>
  <c r="C161" i="108"/>
  <c r="M1" i="108"/>
  <c r="B19" i="108"/>
  <c r="C144" i="108"/>
  <c r="C52" i="108"/>
  <c r="C143" i="107"/>
  <c r="O165" i="107"/>
  <c r="C51" i="107"/>
  <c r="C71" i="107"/>
  <c r="O148" i="107"/>
  <c r="P94" i="107"/>
  <c r="P112" i="107"/>
  <c r="B19" i="107"/>
  <c r="M1" i="107"/>
  <c r="C178" i="107"/>
  <c r="O76" i="107"/>
  <c r="M112" i="106"/>
  <c r="M94" i="106"/>
  <c r="C178" i="106"/>
  <c r="D49" i="106"/>
  <c r="C143" i="106"/>
  <c r="O165" i="106"/>
  <c r="C70" i="106"/>
  <c r="C50" i="106"/>
  <c r="C124" i="106"/>
  <c r="P123" i="106"/>
  <c r="O58" i="106"/>
  <c r="N76" i="106" s="1"/>
  <c r="C160" i="106"/>
  <c r="M94" i="105"/>
  <c r="M112" i="105"/>
  <c r="O165" i="105"/>
  <c r="B42" i="105"/>
  <c r="B21" i="105" s="1"/>
  <c r="B60" i="105"/>
  <c r="C160" i="105"/>
  <c r="C70" i="105"/>
  <c r="C50" i="105"/>
  <c r="C124" i="105"/>
  <c r="C143" i="105"/>
  <c r="L112" i="105"/>
  <c r="L94" i="105"/>
  <c r="O58" i="105"/>
  <c r="N76" i="105" s="1"/>
  <c r="M22" i="84"/>
  <c r="L36" i="84"/>
  <c r="L38" i="84" s="1"/>
  <c r="L184" i="103"/>
  <c r="M132" i="103"/>
  <c r="L167" i="103"/>
  <c r="M115" i="103"/>
  <c r="M40" i="103"/>
  <c r="M41" i="103" s="1"/>
  <c r="M45" i="103"/>
  <c r="M80" i="103" s="1"/>
  <c r="N25" i="103"/>
  <c r="B27" i="103"/>
  <c r="B9" i="103"/>
  <c r="Q35" i="103"/>
  <c r="E16" i="103" s="1"/>
  <c r="C36" i="103"/>
  <c r="C16" i="103"/>
  <c r="D16" i="103" s="1"/>
  <c r="E15" i="103"/>
  <c r="P63" i="103"/>
  <c r="L150" i="103"/>
  <c r="M98" i="103"/>
  <c r="M26" i="102"/>
  <c r="L44" i="102"/>
  <c r="L62" i="102" s="1"/>
  <c r="D89" i="102"/>
  <c r="C90" i="102"/>
  <c r="F89" i="102"/>
  <c r="E89" i="102"/>
  <c r="G89" i="102"/>
  <c r="N80" i="102"/>
  <c r="M83" i="102"/>
  <c r="M82" i="102"/>
  <c r="M81" i="102"/>
  <c r="K44" i="102"/>
  <c r="K62" i="102" s="1"/>
  <c r="C18" i="102"/>
  <c r="C38" i="102"/>
  <c r="D17" i="102"/>
  <c r="B10" i="100"/>
  <c r="B28" i="100"/>
  <c r="L40" i="100"/>
  <c r="L41" i="100" s="1"/>
  <c r="M25" i="100"/>
  <c r="L45" i="100" s="1"/>
  <c r="L80" i="100" s="1"/>
  <c r="N150" i="100"/>
  <c r="O98" i="100"/>
  <c r="Q35" i="100"/>
  <c r="C16" i="100"/>
  <c r="D16" i="100" s="1"/>
  <c r="C36" i="100"/>
  <c r="N63" i="100"/>
  <c r="K45" i="100"/>
  <c r="K80" i="100" s="1"/>
  <c r="L184" i="100"/>
  <c r="M132" i="100"/>
  <c r="L167" i="100"/>
  <c r="M115" i="100"/>
  <c r="C17" i="99"/>
  <c r="C37" i="99"/>
  <c r="C93" i="99"/>
  <c r="D92" i="99"/>
  <c r="O80" i="99"/>
  <c r="N82" i="99"/>
  <c r="N81" i="99"/>
  <c r="B29" i="99"/>
  <c r="B11" i="99"/>
  <c r="D16" i="99"/>
  <c r="M26" i="99"/>
  <c r="M40" i="97"/>
  <c r="M41" i="97" s="1"/>
  <c r="N25" i="97"/>
  <c r="N63" i="97"/>
  <c r="M150" i="97"/>
  <c r="N98" i="97"/>
  <c r="B27" i="97"/>
  <c r="B9" i="97"/>
  <c r="L167" i="97"/>
  <c r="M115" i="97"/>
  <c r="M184" i="97"/>
  <c r="N132" i="97"/>
  <c r="C36" i="97"/>
  <c r="Q35" i="97"/>
  <c r="C16" i="97"/>
  <c r="D16" i="97" s="1"/>
  <c r="M26" i="96"/>
  <c r="K44" i="96"/>
  <c r="K62" i="96" s="1"/>
  <c r="D16" i="96"/>
  <c r="N80" i="96"/>
  <c r="M83" i="96"/>
  <c r="M82" i="96"/>
  <c r="M81" i="96"/>
  <c r="C17" i="96"/>
  <c r="C37" i="96"/>
  <c r="D89" i="96"/>
  <c r="C90" i="96"/>
  <c r="E89" i="96"/>
  <c r="F89" i="96"/>
  <c r="G89" i="96"/>
  <c r="Q37" i="94"/>
  <c r="E18" i="94" s="1"/>
  <c r="C18" i="94"/>
  <c r="D18" i="94" s="1"/>
  <c r="C38" i="94"/>
  <c r="I58" i="94" s="1" a="1"/>
  <c r="I58" i="94" s="1"/>
  <c r="J58" i="94" a="1"/>
  <c r="J58" i="94" s="1"/>
  <c r="F58" i="94" a="1"/>
  <c r="F58" i="94" s="1"/>
  <c r="B26" i="94"/>
  <c r="B7" i="94" s="1"/>
  <c r="B8" i="94"/>
  <c r="P63" i="94"/>
  <c r="O167" i="94"/>
  <c r="P115" i="94"/>
  <c r="P167" i="94" s="1"/>
  <c r="N150" i="94"/>
  <c r="O98" i="94"/>
  <c r="N25" i="94"/>
  <c r="M40" i="94"/>
  <c r="M41" i="94" s="1"/>
  <c r="M45" i="94"/>
  <c r="M80" i="94" s="1"/>
  <c r="M184" i="94"/>
  <c r="N132" i="94"/>
  <c r="B11" i="93"/>
  <c r="B29" i="93"/>
  <c r="M26" i="93"/>
  <c r="L44" i="93" s="1"/>
  <c r="L62" i="93" s="1"/>
  <c r="D16" i="93"/>
  <c r="M83" i="93"/>
  <c r="M82" i="93"/>
  <c r="M81" i="93"/>
  <c r="N80" i="93"/>
  <c r="C37" i="93"/>
  <c r="C17" i="93"/>
  <c r="D89" i="93"/>
  <c r="C90" i="93"/>
  <c r="E89" i="93"/>
  <c r="F89" i="93"/>
  <c r="G89" i="93"/>
  <c r="P121" i="92"/>
  <c r="C122" i="92"/>
  <c r="C49" i="92"/>
  <c r="C69" i="92"/>
  <c r="N182" i="92"/>
  <c r="C141" i="92"/>
  <c r="J112" i="92"/>
  <c r="J94" i="92"/>
  <c r="M165" i="92"/>
  <c r="M148" i="92"/>
  <c r="K112" i="92"/>
  <c r="K94" i="92"/>
  <c r="D48" i="92"/>
  <c r="C158" i="92"/>
  <c r="C177" i="92"/>
  <c r="M58" i="92"/>
  <c r="L76" i="92" s="1"/>
  <c r="Q39" i="91"/>
  <c r="J82" i="91"/>
  <c r="J92" i="91"/>
  <c r="J90" i="91"/>
  <c r="J81" i="91"/>
  <c r="H13" i="91"/>
  <c r="J91" i="91"/>
  <c r="J87" i="91"/>
  <c r="J83" i="91"/>
  <c r="J85" i="91"/>
  <c r="J84" i="91"/>
  <c r="J88" i="91"/>
  <c r="J89" i="91"/>
  <c r="J86" i="91"/>
  <c r="K70" i="91"/>
  <c r="L70" i="91" s="1"/>
  <c r="E76" i="91"/>
  <c r="F76" i="91" s="1"/>
  <c r="G76" i="91" s="1"/>
  <c r="H76" i="91" s="1"/>
  <c r="I76" i="91" s="1"/>
  <c r="J76" i="91" s="1"/>
  <c r="K76" i="91" s="1"/>
  <c r="L76" i="91" s="1"/>
  <c r="D85" i="91"/>
  <c r="D81" i="91"/>
  <c r="D86" i="91"/>
  <c r="D88" i="91"/>
  <c r="D83" i="91"/>
  <c r="D84" i="91"/>
  <c r="D87" i="91"/>
  <c r="D92" i="91"/>
  <c r="D82" i="91"/>
  <c r="D89" i="91"/>
  <c r="D90" i="91"/>
  <c r="D91" i="91"/>
  <c r="K82" i="91"/>
  <c r="H12" i="91"/>
  <c r="K90" i="91"/>
  <c r="K84" i="91"/>
  <c r="K85" i="91"/>
  <c r="K86" i="91"/>
  <c r="K83" i="91"/>
  <c r="K87" i="91"/>
  <c r="K81" i="91"/>
  <c r="K91" i="91"/>
  <c r="K92" i="91"/>
  <c r="K89" i="91"/>
  <c r="K88" i="91"/>
  <c r="L69" i="91"/>
  <c r="G89" i="91"/>
  <c r="G92" i="91"/>
  <c r="G81" i="91"/>
  <c r="H73" i="91"/>
  <c r="I73" i="91" s="1"/>
  <c r="J73" i="91" s="1"/>
  <c r="K73" i="91" s="1"/>
  <c r="L73" i="91" s="1"/>
  <c r="G90" i="91"/>
  <c r="G82" i="91"/>
  <c r="G91" i="91"/>
  <c r="G83" i="91"/>
  <c r="G84" i="91"/>
  <c r="G87" i="91"/>
  <c r="G86" i="91"/>
  <c r="G85" i="91"/>
  <c r="G88" i="91"/>
  <c r="H16" i="91"/>
  <c r="L167" i="91"/>
  <c r="M115" i="91"/>
  <c r="H88" i="91"/>
  <c r="I72" i="91"/>
  <c r="J72" i="91" s="1"/>
  <c r="K72" i="91" s="1"/>
  <c r="L72" i="91" s="1"/>
  <c r="H87" i="91"/>
  <c r="H91" i="91"/>
  <c r="H82" i="91"/>
  <c r="H83" i="91"/>
  <c r="H90" i="91"/>
  <c r="H85" i="91"/>
  <c r="H86" i="91"/>
  <c r="H89" i="91"/>
  <c r="H92" i="91"/>
  <c r="H81" i="91"/>
  <c r="H84" i="91"/>
  <c r="H15" i="91"/>
  <c r="O63" i="91"/>
  <c r="L40" i="91"/>
  <c r="L41" i="91" s="1"/>
  <c r="M25" i="91"/>
  <c r="L58" i="91" a="1"/>
  <c r="L58" i="91" s="1"/>
  <c r="H19" i="91"/>
  <c r="F81" i="91"/>
  <c r="F87" i="91"/>
  <c r="F91" i="91"/>
  <c r="F92" i="91"/>
  <c r="G74" i="91"/>
  <c r="H74" i="91" s="1"/>
  <c r="I74" i="91" s="1"/>
  <c r="J74" i="91" s="1"/>
  <c r="K74" i="91" s="1"/>
  <c r="L74" i="91" s="1"/>
  <c r="F84" i="91"/>
  <c r="F86" i="91"/>
  <c r="F83" i="91"/>
  <c r="F85" i="91"/>
  <c r="F90" i="91"/>
  <c r="F82" i="91"/>
  <c r="F89" i="91"/>
  <c r="F88" i="91"/>
  <c r="H17" i="91"/>
  <c r="L150" i="91"/>
  <c r="M98" i="91"/>
  <c r="I87" i="91"/>
  <c r="J71" i="91"/>
  <c r="K71" i="91" s="1"/>
  <c r="L71" i="91" s="1"/>
  <c r="I84" i="91"/>
  <c r="I92" i="91"/>
  <c r="I86" i="91"/>
  <c r="I83" i="91"/>
  <c r="I90" i="91"/>
  <c r="I85" i="91"/>
  <c r="I81" i="91"/>
  <c r="H14" i="91"/>
  <c r="I88" i="91"/>
  <c r="I91" i="91"/>
  <c r="I89" i="91"/>
  <c r="I82" i="91"/>
  <c r="B9" i="91"/>
  <c r="B27" i="91"/>
  <c r="E87" i="91"/>
  <c r="E89" i="91"/>
  <c r="E86" i="91"/>
  <c r="E84" i="91"/>
  <c r="E82" i="91"/>
  <c r="E81" i="91"/>
  <c r="E83" i="91"/>
  <c r="E92" i="91"/>
  <c r="E88" i="91"/>
  <c r="F75" i="91"/>
  <c r="G75" i="91" s="1"/>
  <c r="H75" i="91" s="1"/>
  <c r="I75" i="91" s="1"/>
  <c r="J75" i="91" s="1"/>
  <c r="K75" i="91" s="1"/>
  <c r="L75" i="91" s="1"/>
  <c r="E91" i="91"/>
  <c r="E85" i="91"/>
  <c r="E90" i="91"/>
  <c r="L184" i="91"/>
  <c r="M132" i="91"/>
  <c r="B29" i="90"/>
  <c r="B11" i="90"/>
  <c r="O26" i="90"/>
  <c r="D16" i="90"/>
  <c r="C17" i="90"/>
  <c r="C37" i="90"/>
  <c r="D89" i="90"/>
  <c r="C90" i="90"/>
  <c r="F89" i="90"/>
  <c r="E89" i="90"/>
  <c r="G89" i="90"/>
  <c r="N80" i="90"/>
  <c r="M83" i="90"/>
  <c r="M82" i="90"/>
  <c r="M81" i="90"/>
  <c r="I75" i="88"/>
  <c r="J75" i="88" s="1"/>
  <c r="K75" i="88" s="1"/>
  <c r="L75" i="88" s="1"/>
  <c r="H19" i="88"/>
  <c r="M167" i="88"/>
  <c r="N115" i="88"/>
  <c r="J93" i="88"/>
  <c r="J94" i="88" s="1"/>
  <c r="D93" i="88"/>
  <c r="D94" i="88" s="1"/>
  <c r="L184" i="88"/>
  <c r="M132" i="88"/>
  <c r="I93" i="88"/>
  <c r="I94" i="88" s="1"/>
  <c r="L150" i="88"/>
  <c r="M98" i="88"/>
  <c r="I76" i="88"/>
  <c r="J76" i="88" s="1"/>
  <c r="K76" i="88" s="1"/>
  <c r="L76" i="88" s="1"/>
  <c r="I73" i="88"/>
  <c r="J73" i="88" s="1"/>
  <c r="K73" i="88" s="1"/>
  <c r="L73" i="88" s="1"/>
  <c r="I74" i="88"/>
  <c r="J74" i="88" s="1"/>
  <c r="K74" i="88" s="1"/>
  <c r="L74" i="88" s="1"/>
  <c r="F93" i="88"/>
  <c r="F94" i="88" s="1"/>
  <c r="E93" i="88"/>
  <c r="E94" i="88" s="1"/>
  <c r="M45" i="88"/>
  <c r="M80" i="88" s="1"/>
  <c r="N25" i="88"/>
  <c r="M40" i="88"/>
  <c r="M41" i="88" s="1"/>
  <c r="M58" i="88" a="1"/>
  <c r="M58" i="88" s="1"/>
  <c r="K93" i="88"/>
  <c r="K94" i="88" s="1"/>
  <c r="H82" i="88"/>
  <c r="H88" i="88"/>
  <c r="H86" i="88"/>
  <c r="H87" i="88"/>
  <c r="H92" i="88"/>
  <c r="H84" i="88"/>
  <c r="H89" i="88"/>
  <c r="H90" i="88"/>
  <c r="H91" i="88"/>
  <c r="H83" i="88"/>
  <c r="H85" i="88"/>
  <c r="H81" i="88"/>
  <c r="H15" i="88"/>
  <c r="I72" i="88"/>
  <c r="J72" i="88" s="1"/>
  <c r="K72" i="88" s="1"/>
  <c r="L72" i="88" s="1"/>
  <c r="B10" i="88"/>
  <c r="B28" i="88"/>
  <c r="L70" i="88"/>
  <c r="M68" i="88"/>
  <c r="M63" i="88"/>
  <c r="L71" i="88"/>
  <c r="G93" i="88"/>
  <c r="G94" i="88" s="1"/>
  <c r="E19" i="88"/>
  <c r="Q39" i="88"/>
  <c r="L86" i="88"/>
  <c r="L91" i="88"/>
  <c r="L85" i="88"/>
  <c r="L90" i="88"/>
  <c r="L83" i="88"/>
  <c r="L84" i="88"/>
  <c r="L88" i="88"/>
  <c r="L82" i="88"/>
  <c r="L87" i="88"/>
  <c r="L81" i="88"/>
  <c r="L89" i="88"/>
  <c r="L92" i="88"/>
  <c r="H11" i="88"/>
  <c r="N80" i="87"/>
  <c r="M83" i="87"/>
  <c r="M82" i="87"/>
  <c r="M81" i="87"/>
  <c r="C92" i="87"/>
  <c r="D91" i="87"/>
  <c r="E91" i="87"/>
  <c r="D17" i="87"/>
  <c r="C38" i="87"/>
  <c r="C18" i="87"/>
  <c r="N26" i="87"/>
  <c r="M44" i="87"/>
  <c r="M62" i="87" s="1"/>
  <c r="L44" i="87"/>
  <c r="L62" i="87" s="1"/>
  <c r="B30" i="87"/>
  <c r="B12" i="87"/>
  <c r="C16" i="85"/>
  <c r="Q15" i="85"/>
  <c r="C15" i="84"/>
  <c r="Q14" i="84"/>
  <c r="C14" i="66"/>
  <c r="Q13" i="66"/>
  <c r="T135" i="111" l="1"/>
  <c r="G160" i="111"/>
  <c r="G177" i="111" s="1" a="1"/>
  <c r="G177" i="111" s="1"/>
  <c r="K160" i="111"/>
  <c r="K177" i="111" s="1" a="1"/>
  <c r="K177" i="111" s="1"/>
  <c r="M160" i="111"/>
  <c r="M177" i="111" s="1" a="1"/>
  <c r="M177" i="111" s="1"/>
  <c r="T142" i="111"/>
  <c r="P156" i="111"/>
  <c r="P173" i="111" s="1" a="1"/>
  <c r="P173" i="111" s="1"/>
  <c r="T141" i="111"/>
  <c r="H44" i="111"/>
  <c r="M23" i="111" s="1"/>
  <c r="H125" i="111"/>
  <c r="M48" i="111" s="1"/>
  <c r="H126" i="111"/>
  <c r="G153" i="111"/>
  <c r="J153" i="111"/>
  <c r="F153" i="111"/>
  <c r="I153" i="111"/>
  <c r="E153" i="111"/>
  <c r="H153" i="111"/>
  <c r="D153" i="111"/>
  <c r="K153" i="111"/>
  <c r="L153" i="111"/>
  <c r="M153" i="111"/>
  <c r="N153" i="111"/>
  <c r="O153" i="111"/>
  <c r="L125" i="111"/>
  <c r="M44" i="111" s="1"/>
  <c r="L126" i="111"/>
  <c r="N157" i="111"/>
  <c r="K157" i="111"/>
  <c r="F157" i="111"/>
  <c r="E157" i="111"/>
  <c r="J157" i="111"/>
  <c r="I157" i="111"/>
  <c r="M157" i="111"/>
  <c r="L157" i="111"/>
  <c r="H157" i="111"/>
  <c r="D157" i="111"/>
  <c r="G157" i="111"/>
  <c r="O157" i="111"/>
  <c r="T133" i="111"/>
  <c r="J160" i="111"/>
  <c r="N160" i="111"/>
  <c r="F126" i="111"/>
  <c r="F125" i="111"/>
  <c r="M50" i="111" s="1"/>
  <c r="E151" i="111"/>
  <c r="H151" i="111"/>
  <c r="F151" i="111"/>
  <c r="D151" i="111"/>
  <c r="G151" i="111"/>
  <c r="I151" i="111"/>
  <c r="J151" i="111"/>
  <c r="K151" i="111"/>
  <c r="L151" i="111"/>
  <c r="M151" i="111"/>
  <c r="N151" i="111"/>
  <c r="O151" i="111"/>
  <c r="G126" i="111"/>
  <c r="G125" i="111"/>
  <c r="M49" i="111" s="1"/>
  <c r="E152" i="111"/>
  <c r="H152" i="111"/>
  <c r="D152" i="111"/>
  <c r="G152" i="111"/>
  <c r="F152" i="111"/>
  <c r="I152" i="111"/>
  <c r="J152" i="111"/>
  <c r="K152" i="111"/>
  <c r="L152" i="111"/>
  <c r="M152" i="111"/>
  <c r="N152" i="111"/>
  <c r="O152" i="111"/>
  <c r="P125" i="111"/>
  <c r="M40" i="111" s="1"/>
  <c r="P126" i="111"/>
  <c r="E126" i="111"/>
  <c r="D150" i="111"/>
  <c r="E125" i="111"/>
  <c r="M51" i="111" s="1"/>
  <c r="E150" i="111"/>
  <c r="G150" i="111"/>
  <c r="F150" i="111"/>
  <c r="H150" i="111"/>
  <c r="I150" i="111"/>
  <c r="J150" i="111"/>
  <c r="K150" i="111"/>
  <c r="L150" i="111"/>
  <c r="M150" i="111"/>
  <c r="N150" i="111"/>
  <c r="O150" i="111"/>
  <c r="N126" i="111"/>
  <c r="N125" i="111"/>
  <c r="M42" i="111" s="1"/>
  <c r="O159" i="111"/>
  <c r="D159" i="111"/>
  <c r="I159" i="111"/>
  <c r="G159" i="111"/>
  <c r="K159" i="111"/>
  <c r="N159" i="111"/>
  <c r="J159" i="111"/>
  <c r="P159" i="111"/>
  <c r="P176" i="111" s="1" a="1"/>
  <c r="P176" i="111" s="1"/>
  <c r="F159" i="111"/>
  <c r="M159" i="111"/>
  <c r="E159" i="111"/>
  <c r="H159" i="111"/>
  <c r="L159" i="111"/>
  <c r="O112" i="111"/>
  <c r="O94" i="111"/>
  <c r="P154" i="111"/>
  <c r="P171" i="111" s="1" a="1"/>
  <c r="P171" i="111" s="1"/>
  <c r="D160" i="111"/>
  <c r="O160" i="111"/>
  <c r="K125" i="111"/>
  <c r="M45" i="111" s="1"/>
  <c r="K126" i="111"/>
  <c r="H156" i="111"/>
  <c r="J156" i="111"/>
  <c r="K156" i="111"/>
  <c r="L156" i="111"/>
  <c r="G156" i="111"/>
  <c r="D156" i="111"/>
  <c r="M156" i="111"/>
  <c r="F156" i="111"/>
  <c r="I156" i="111"/>
  <c r="E156" i="111"/>
  <c r="N156" i="111"/>
  <c r="O156" i="111"/>
  <c r="M126" i="111"/>
  <c r="M125" i="111"/>
  <c r="M43" i="111" s="1"/>
  <c r="F158" i="111"/>
  <c r="G158" i="111"/>
  <c r="J158" i="111"/>
  <c r="M158" i="111"/>
  <c r="I158" i="111"/>
  <c r="E158" i="111"/>
  <c r="L158" i="111"/>
  <c r="H158" i="111"/>
  <c r="K158" i="111"/>
  <c r="O158" i="111"/>
  <c r="D158" i="111"/>
  <c r="N158" i="111"/>
  <c r="T132" i="111"/>
  <c r="T137" i="111"/>
  <c r="T136" i="111"/>
  <c r="T138" i="111"/>
  <c r="T139" i="111"/>
  <c r="Q71" i="111"/>
  <c r="C52" i="111"/>
  <c r="P153" i="111"/>
  <c r="P170" i="111" s="1" a="1"/>
  <c r="P170" i="111" s="1"/>
  <c r="G50" i="111"/>
  <c r="L160" i="111"/>
  <c r="H160" i="111"/>
  <c r="I125" i="111"/>
  <c r="M47" i="111" s="1"/>
  <c r="I126" i="111"/>
  <c r="F154" i="111"/>
  <c r="I154" i="111"/>
  <c r="E154" i="111"/>
  <c r="H154" i="111"/>
  <c r="G154" i="111"/>
  <c r="K154" i="111"/>
  <c r="D154" i="111"/>
  <c r="J154" i="111"/>
  <c r="L154" i="111"/>
  <c r="M154" i="111"/>
  <c r="N154" i="111"/>
  <c r="O154" i="111"/>
  <c r="H41" i="111"/>
  <c r="M20" i="111" s="1"/>
  <c r="H50" i="111"/>
  <c r="M29" i="111" s="1"/>
  <c r="E89" i="111"/>
  <c r="P178" i="111" a="1"/>
  <c r="P178" i="111" s="1"/>
  <c r="E51" i="111"/>
  <c r="E30" i="111"/>
  <c r="G30" i="111" s="1"/>
  <c r="P152" i="111"/>
  <c r="O161" i="111"/>
  <c r="G161" i="111"/>
  <c r="N161" i="111"/>
  <c r="F161" i="111"/>
  <c r="M161" i="111"/>
  <c r="E161" i="111"/>
  <c r="L161" i="111"/>
  <c r="D161" i="111"/>
  <c r="K161" i="111"/>
  <c r="J161" i="111"/>
  <c r="P161" i="111"/>
  <c r="I161" i="111"/>
  <c r="H161" i="111"/>
  <c r="P160" i="111"/>
  <c r="K89" i="111"/>
  <c r="M89" i="111"/>
  <c r="T143" i="111"/>
  <c r="P151" i="111"/>
  <c r="E160" i="111"/>
  <c r="J125" i="111"/>
  <c r="M46" i="111" s="1"/>
  <c r="J126" i="111"/>
  <c r="I155" i="111"/>
  <c r="E155" i="111"/>
  <c r="H155" i="111"/>
  <c r="F155" i="111"/>
  <c r="D155" i="111"/>
  <c r="G155" i="111"/>
  <c r="K155" i="111"/>
  <c r="J155" i="111"/>
  <c r="L155" i="111"/>
  <c r="M155" i="111"/>
  <c r="N155" i="111"/>
  <c r="O155" i="111"/>
  <c r="P155" i="111"/>
  <c r="P89" i="111"/>
  <c r="H46" i="111"/>
  <c r="M25" i="111" s="1"/>
  <c r="H89" i="111"/>
  <c r="I89" i="111"/>
  <c r="P158" i="111"/>
  <c r="P175" i="111" s="1" a="1"/>
  <c r="P175" i="111" s="1"/>
  <c r="P150" i="111"/>
  <c r="P167" i="111" s="1" a="1"/>
  <c r="P167" i="111" s="1"/>
  <c r="T140" i="111"/>
  <c r="O126" i="111"/>
  <c r="O125" i="111"/>
  <c r="M41" i="111" s="1"/>
  <c r="H42" i="111"/>
  <c r="M21" i="111" s="1"/>
  <c r="E149" i="111"/>
  <c r="D125" i="111"/>
  <c r="D149" i="111"/>
  <c r="D126" i="111"/>
  <c r="F149" i="111"/>
  <c r="G149" i="111"/>
  <c r="H149" i="111"/>
  <c r="I149" i="111"/>
  <c r="J149" i="111"/>
  <c r="K149" i="111"/>
  <c r="L149" i="111"/>
  <c r="M149" i="111"/>
  <c r="N149" i="111"/>
  <c r="O149" i="111"/>
  <c r="P157" i="111"/>
  <c r="P149" i="111"/>
  <c r="I160" i="111"/>
  <c r="F160" i="111"/>
  <c r="T134" i="111"/>
  <c r="P58" i="110"/>
  <c r="P165" i="110"/>
  <c r="C144" i="110"/>
  <c r="M112" i="110"/>
  <c r="M94" i="110"/>
  <c r="N76" i="110"/>
  <c r="C71" i="110"/>
  <c r="C51" i="110"/>
  <c r="P148" i="110"/>
  <c r="D50" i="110"/>
  <c r="P165" i="109"/>
  <c r="M94" i="109"/>
  <c r="M112" i="109"/>
  <c r="N112" i="109"/>
  <c r="N94" i="109"/>
  <c r="B19" i="109"/>
  <c r="M1" i="109"/>
  <c r="O76" i="109"/>
  <c r="P58" i="109"/>
  <c r="P76" i="109" s="1"/>
  <c r="C161" i="109"/>
  <c r="P124" i="109"/>
  <c r="C71" i="109"/>
  <c r="C51" i="109"/>
  <c r="P165" i="108"/>
  <c r="P124" i="108"/>
  <c r="M94" i="108"/>
  <c r="M112" i="108"/>
  <c r="P58" i="108"/>
  <c r="P76" i="108" s="1"/>
  <c r="O76" i="108"/>
  <c r="N76" i="108"/>
  <c r="P113" i="108"/>
  <c r="P114" i="108"/>
  <c r="D51" i="108"/>
  <c r="D43" i="108"/>
  <c r="D26" i="108"/>
  <c r="D48" i="108"/>
  <c r="D23" i="108"/>
  <c r="D46" i="108"/>
  <c r="D29" i="108"/>
  <c r="D21" i="108"/>
  <c r="D49" i="108"/>
  <c r="D41" i="108"/>
  <c r="D24" i="108"/>
  <c r="D52" i="108"/>
  <c r="D44" i="108"/>
  <c r="D27" i="108"/>
  <c r="D19" i="108"/>
  <c r="D31" i="108"/>
  <c r="D47" i="108"/>
  <c r="D30" i="108"/>
  <c r="D22" i="108"/>
  <c r="D50" i="108"/>
  <c r="D42" i="108"/>
  <c r="D40" i="108"/>
  <c r="D25" i="108"/>
  <c r="P115" i="108"/>
  <c r="D45" i="108"/>
  <c r="D28" i="108"/>
  <c r="D20" i="108"/>
  <c r="P116" i="108"/>
  <c r="P117" i="108"/>
  <c r="P118" i="108"/>
  <c r="P119" i="108"/>
  <c r="P120" i="108"/>
  <c r="P121" i="108"/>
  <c r="P122" i="108"/>
  <c r="P123" i="108"/>
  <c r="P148" i="107"/>
  <c r="P165" i="107"/>
  <c r="O94" i="107"/>
  <c r="O112" i="107"/>
  <c r="P113" i="107"/>
  <c r="D50" i="107"/>
  <c r="D31" i="107"/>
  <c r="D23" i="107"/>
  <c r="D49" i="107"/>
  <c r="D48" i="107"/>
  <c r="D43" i="107"/>
  <c r="D26" i="107"/>
  <c r="D46" i="107"/>
  <c r="D29" i="107"/>
  <c r="D21" i="107"/>
  <c r="D19" i="107"/>
  <c r="D41" i="107"/>
  <c r="D24" i="107"/>
  <c r="D40" i="107"/>
  <c r="D25" i="107"/>
  <c r="D51" i="107"/>
  <c r="D44" i="107"/>
  <c r="D27" i="107"/>
  <c r="D52" i="107"/>
  <c r="D47" i="107"/>
  <c r="D30" i="107"/>
  <c r="D22" i="107"/>
  <c r="D42" i="107"/>
  <c r="D45" i="107"/>
  <c r="D28" i="107"/>
  <c r="D20" i="107"/>
  <c r="P115" i="107"/>
  <c r="P114" i="107"/>
  <c r="P116" i="107"/>
  <c r="P117" i="107"/>
  <c r="P118" i="107"/>
  <c r="P119" i="107"/>
  <c r="P120" i="107"/>
  <c r="P121" i="107"/>
  <c r="P122" i="107"/>
  <c r="P123" i="107"/>
  <c r="C52" i="107"/>
  <c r="C144" i="107"/>
  <c r="P124" i="107"/>
  <c r="N112" i="106"/>
  <c r="N94" i="106"/>
  <c r="P165" i="106"/>
  <c r="C161" i="106"/>
  <c r="P58" i="106"/>
  <c r="O76" i="106"/>
  <c r="P124" i="106"/>
  <c r="P125" i="106" s="1"/>
  <c r="M40" i="106" s="1"/>
  <c r="D50" i="106"/>
  <c r="C71" i="106"/>
  <c r="C51" i="106"/>
  <c r="C144" i="106"/>
  <c r="N112" i="105"/>
  <c r="N94" i="105"/>
  <c r="B41" i="105"/>
  <c r="B20" i="105" s="1"/>
  <c r="B59" i="105"/>
  <c r="B40" i="105" s="1"/>
  <c r="C161" i="105"/>
  <c r="C144" i="105"/>
  <c r="P58" i="105"/>
  <c r="P76" i="105" s="1"/>
  <c r="O76" i="105"/>
  <c r="P165" i="105"/>
  <c r="C51" i="105"/>
  <c r="C71" i="105"/>
  <c r="M36" i="84"/>
  <c r="M38" i="84" s="1"/>
  <c r="N22" i="84"/>
  <c r="M70" i="91"/>
  <c r="K93" i="91"/>
  <c r="K94" i="91" s="1"/>
  <c r="K106" i="91" s="1"/>
  <c r="K123" i="91" s="1"/>
  <c r="K175" i="91" s="1"/>
  <c r="M74" i="91"/>
  <c r="N40" i="103"/>
  <c r="N41" i="103" s="1"/>
  <c r="N45" i="103"/>
  <c r="N80" i="103" s="1"/>
  <c r="O25" i="103"/>
  <c r="B26" i="103"/>
  <c r="B7" i="103" s="1"/>
  <c r="B8" i="103"/>
  <c r="M167" i="103"/>
  <c r="N115" i="103"/>
  <c r="M150" i="103"/>
  <c r="N98" i="103"/>
  <c r="M184" i="103"/>
  <c r="N132" i="103"/>
  <c r="Q36" i="103"/>
  <c r="E17" i="103" s="1"/>
  <c r="C37" i="103"/>
  <c r="C17" i="103"/>
  <c r="D17" i="103" s="1"/>
  <c r="D18" i="102"/>
  <c r="C39" i="102"/>
  <c r="C19" i="102"/>
  <c r="O80" i="102"/>
  <c r="N82" i="102"/>
  <c r="N81" i="102"/>
  <c r="C91" i="102"/>
  <c r="D90" i="102"/>
  <c r="F90" i="102"/>
  <c r="E90" i="102"/>
  <c r="M44" i="102"/>
  <c r="M62" i="102" s="1"/>
  <c r="N26" i="102"/>
  <c r="M167" i="100"/>
  <c r="N115" i="100"/>
  <c r="O150" i="100"/>
  <c r="P98" i="100"/>
  <c r="P150" i="100" s="1"/>
  <c r="E16" i="100"/>
  <c r="M45" i="100"/>
  <c r="M80" i="100" s="1"/>
  <c r="M40" i="100"/>
  <c r="M41" i="100" s="1"/>
  <c r="N25" i="100"/>
  <c r="M184" i="100"/>
  <c r="N132" i="100"/>
  <c r="B9" i="100"/>
  <c r="B27" i="100"/>
  <c r="C17" i="100"/>
  <c r="D17" i="100" s="1"/>
  <c r="C37" i="100"/>
  <c r="Q36" i="100"/>
  <c r="E17" i="100" s="1"/>
  <c r="O63" i="100"/>
  <c r="O81" i="99"/>
  <c r="P80" i="99"/>
  <c r="N26" i="99"/>
  <c r="B10" i="99"/>
  <c r="B28" i="99"/>
  <c r="L44" i="99"/>
  <c r="L62" i="99" s="1"/>
  <c r="C18" i="99"/>
  <c r="C38" i="99"/>
  <c r="D17" i="99"/>
  <c r="E16" i="97"/>
  <c r="N40" i="97"/>
  <c r="N41" i="97" s="1"/>
  <c r="O25" i="97"/>
  <c r="Q36" i="97"/>
  <c r="E17" i="97" s="1"/>
  <c r="C17" i="97"/>
  <c r="D17" i="97" s="1"/>
  <c r="C37" i="97"/>
  <c r="N184" i="97"/>
  <c r="O132" i="97"/>
  <c r="B26" i="97"/>
  <c r="B7" i="97" s="1"/>
  <c r="B8" i="97"/>
  <c r="N150" i="97"/>
  <c r="O98" i="97"/>
  <c r="M45" i="97"/>
  <c r="M80" i="97" s="1"/>
  <c r="M167" i="97"/>
  <c r="N115" i="97"/>
  <c r="O63" i="97"/>
  <c r="D90" i="96"/>
  <c r="C91" i="96"/>
  <c r="E90" i="96"/>
  <c r="F90" i="96"/>
  <c r="N26" i="96"/>
  <c r="M44" i="96" s="1"/>
  <c r="M62" i="96" s="1"/>
  <c r="O80" i="96"/>
  <c r="N82" i="96"/>
  <c r="N81" i="96"/>
  <c r="L44" i="96"/>
  <c r="L62" i="96" s="1"/>
  <c r="C38" i="96"/>
  <c r="C18" i="96"/>
  <c r="D17" i="96"/>
  <c r="I89" i="94"/>
  <c r="I90" i="94"/>
  <c r="I82" i="94"/>
  <c r="I92" i="94"/>
  <c r="I88" i="94"/>
  <c r="I85" i="94"/>
  <c r="I86" i="94"/>
  <c r="J71" i="94"/>
  <c r="K71" i="94" s="1"/>
  <c r="I83" i="94"/>
  <c r="I84" i="94"/>
  <c r="I81" i="94"/>
  <c r="I87" i="94"/>
  <c r="I91" i="94"/>
  <c r="H14" i="94"/>
  <c r="M58" i="94" a="1"/>
  <c r="M58" i="94" s="1"/>
  <c r="O150" i="94"/>
  <c r="P98" i="94"/>
  <c r="P150" i="94" s="1"/>
  <c r="D58" i="94" a="1"/>
  <c r="D58" i="94" s="1"/>
  <c r="F81" i="94"/>
  <c r="F91" i="94"/>
  <c r="F85" i="94"/>
  <c r="F90" i="94"/>
  <c r="G74" i="94"/>
  <c r="F84" i="94"/>
  <c r="F89" i="94"/>
  <c r="F92" i="94"/>
  <c r="F87" i="94"/>
  <c r="F86" i="94"/>
  <c r="F82" i="94"/>
  <c r="F83" i="94"/>
  <c r="F88" i="94"/>
  <c r="G58" i="94" a="1"/>
  <c r="G58" i="94" s="1"/>
  <c r="H58" i="94" a="1"/>
  <c r="H58" i="94" s="1"/>
  <c r="N40" i="94"/>
  <c r="N41" i="94" s="1"/>
  <c r="O25" i="94"/>
  <c r="N58" i="94" a="1"/>
  <c r="N58" i="94" s="1"/>
  <c r="N184" i="94"/>
  <c r="O132" i="94"/>
  <c r="H17" i="94"/>
  <c r="C19" i="94"/>
  <c r="D19" i="94" s="1"/>
  <c r="Q38" i="94"/>
  <c r="L58" i="94" a="1"/>
  <c r="L58" i="94" s="1"/>
  <c r="E58" i="94" a="1"/>
  <c r="E58" i="94" s="1"/>
  <c r="J90" i="94"/>
  <c r="J85" i="94"/>
  <c r="J84" i="94"/>
  <c r="J91" i="94"/>
  <c r="J81" i="94"/>
  <c r="J83" i="94"/>
  <c r="J88" i="94"/>
  <c r="J87" i="94"/>
  <c r="J82" i="94"/>
  <c r="J86" i="94"/>
  <c r="J89" i="94"/>
  <c r="K70" i="94"/>
  <c r="J92" i="94"/>
  <c r="H13" i="94"/>
  <c r="K58" i="94" a="1"/>
  <c r="K58" i="94" s="1"/>
  <c r="D90" i="93"/>
  <c r="C91" i="93"/>
  <c r="E90" i="93"/>
  <c r="F90" i="93"/>
  <c r="D17" i="93"/>
  <c r="N26" i="93"/>
  <c r="M44" i="93" s="1"/>
  <c r="M62" i="93" s="1"/>
  <c r="C38" i="93"/>
  <c r="C18" i="93"/>
  <c r="B28" i="93"/>
  <c r="B10" i="93"/>
  <c r="O80" i="93"/>
  <c r="N82" i="93"/>
  <c r="N81" i="93"/>
  <c r="C159" i="92"/>
  <c r="N165" i="92"/>
  <c r="P122" i="92"/>
  <c r="C123" i="92"/>
  <c r="N58" i="92"/>
  <c r="L112" i="92"/>
  <c r="L94" i="92"/>
  <c r="C178" i="92"/>
  <c r="N148" i="92"/>
  <c r="O182" i="92"/>
  <c r="C70" i="92"/>
  <c r="C50" i="92"/>
  <c r="C142" i="92"/>
  <c r="D49" i="92"/>
  <c r="M72" i="91"/>
  <c r="G93" i="91"/>
  <c r="G94" i="91" s="1"/>
  <c r="M75" i="91"/>
  <c r="K108" i="91"/>
  <c r="K125" i="91" s="1"/>
  <c r="K177" i="91" s="1"/>
  <c r="K105" i="91"/>
  <c r="K122" i="91" s="1"/>
  <c r="K174" i="91" s="1"/>
  <c r="K104" i="91"/>
  <c r="K103" i="91"/>
  <c r="K120" i="91" s="1"/>
  <c r="K172" i="91" s="1"/>
  <c r="K100" i="91"/>
  <c r="K117" i="91" s="1"/>
  <c r="K169" i="91" s="1"/>
  <c r="M71" i="91"/>
  <c r="M167" i="91"/>
  <c r="N115" i="91"/>
  <c r="J93" i="91"/>
  <c r="J94" i="91" s="1"/>
  <c r="I93" i="91"/>
  <c r="I94" i="91" s="1"/>
  <c r="H11" i="91"/>
  <c r="L88" i="91"/>
  <c r="L86" i="91"/>
  <c r="L82" i="91"/>
  <c r="L81" i="91"/>
  <c r="L87" i="91"/>
  <c r="L85" i="91"/>
  <c r="L83" i="91"/>
  <c r="L84" i="91"/>
  <c r="L89" i="91"/>
  <c r="L92" i="91"/>
  <c r="L90" i="91"/>
  <c r="L91" i="91"/>
  <c r="M68" i="91"/>
  <c r="P63" i="91"/>
  <c r="M69" i="91"/>
  <c r="M184" i="91"/>
  <c r="N132" i="91"/>
  <c r="B26" i="91"/>
  <c r="B7" i="91" s="1"/>
  <c r="B8" i="91"/>
  <c r="F93" i="91"/>
  <c r="F94" i="91" s="1"/>
  <c r="N25" i="91"/>
  <c r="M45" i="91" s="1"/>
  <c r="M80" i="91" s="1"/>
  <c r="M40" i="91"/>
  <c r="M41" i="91" s="1"/>
  <c r="M58" i="91" a="1"/>
  <c r="M58" i="91" s="1"/>
  <c r="D93" i="91"/>
  <c r="D94" i="91" s="1"/>
  <c r="E93" i="91"/>
  <c r="E94" i="91" s="1"/>
  <c r="M150" i="91"/>
  <c r="N98" i="91"/>
  <c r="L45" i="91"/>
  <c r="L80" i="91" s="1"/>
  <c r="H93" i="91"/>
  <c r="H94" i="91" s="1"/>
  <c r="M73" i="91"/>
  <c r="M76" i="91"/>
  <c r="O80" i="90"/>
  <c r="N82" i="90"/>
  <c r="N81" i="90"/>
  <c r="D90" i="90"/>
  <c r="C91" i="90"/>
  <c r="F90" i="90"/>
  <c r="E90" i="90"/>
  <c r="O44" i="90"/>
  <c r="O62" i="90" s="1"/>
  <c r="P26" i="90"/>
  <c r="C38" i="90"/>
  <c r="C18" i="90"/>
  <c r="N44" i="90"/>
  <c r="N62" i="90" s="1"/>
  <c r="D17" i="90"/>
  <c r="B10" i="90"/>
  <c r="B28" i="90"/>
  <c r="L93" i="88"/>
  <c r="L94" i="88" s="1"/>
  <c r="K111" i="88"/>
  <c r="K128" i="88" s="1"/>
  <c r="K180" i="88" s="1"/>
  <c r="K110" i="88"/>
  <c r="K127" i="88" s="1"/>
  <c r="K179" i="88" s="1"/>
  <c r="K109" i="88"/>
  <c r="K126" i="88" s="1"/>
  <c r="K178" i="88" s="1"/>
  <c r="K108" i="88"/>
  <c r="K125" i="88" s="1"/>
  <c r="K177" i="88" s="1"/>
  <c r="K107" i="88"/>
  <c r="K124" i="88" s="1"/>
  <c r="K176" i="88" s="1"/>
  <c r="K106" i="88"/>
  <c r="K123" i="88" s="1"/>
  <c r="K175" i="88" s="1"/>
  <c r="K105" i="88"/>
  <c r="K122" i="88" s="1"/>
  <c r="K174" i="88" s="1"/>
  <c r="K104" i="88"/>
  <c r="K103" i="88"/>
  <c r="K120" i="88" s="1"/>
  <c r="K172" i="88" s="1"/>
  <c r="K102" i="88"/>
  <c r="K119" i="88" s="1"/>
  <c r="K171" i="88" s="1"/>
  <c r="K101" i="88"/>
  <c r="K118" i="88" s="1"/>
  <c r="K170" i="88" s="1"/>
  <c r="K100" i="88"/>
  <c r="K117" i="88" s="1"/>
  <c r="K169" i="88" s="1"/>
  <c r="K99" i="88"/>
  <c r="K116" i="88" s="1"/>
  <c r="K168" i="88" s="1"/>
  <c r="J12" i="88"/>
  <c r="F108" i="88"/>
  <c r="F125" i="88" s="1"/>
  <c r="F177" i="88" s="1"/>
  <c r="F100" i="88"/>
  <c r="F117" i="88" s="1"/>
  <c r="F169" i="88" s="1"/>
  <c r="F99" i="88"/>
  <c r="F116" i="88" s="1"/>
  <c r="F168" i="88" s="1"/>
  <c r="F109" i="88"/>
  <c r="F101" i="88"/>
  <c r="F118" i="88" s="1"/>
  <c r="F170" i="88" s="1"/>
  <c r="F110" i="88"/>
  <c r="F127" i="88" s="1"/>
  <c r="F179" i="88" s="1"/>
  <c r="F102" i="88"/>
  <c r="F119" i="88" s="1"/>
  <c r="F171" i="88" s="1"/>
  <c r="F111" i="88"/>
  <c r="F128" i="88" s="1"/>
  <c r="F180" i="88" s="1"/>
  <c r="F103" i="88"/>
  <c r="F120" i="88" s="1"/>
  <c r="F172" i="88" s="1"/>
  <c r="F104" i="88"/>
  <c r="F121" i="88" s="1"/>
  <c r="F173" i="88" s="1"/>
  <c r="F105" i="88"/>
  <c r="F122" i="88" s="1"/>
  <c r="F174" i="88" s="1"/>
  <c r="F107" i="88"/>
  <c r="F124" i="88" s="1"/>
  <c r="F176" i="88" s="1"/>
  <c r="F106" i="88"/>
  <c r="F123" i="88" s="1"/>
  <c r="F175" i="88" s="1"/>
  <c r="J17" i="88"/>
  <c r="D107" i="88"/>
  <c r="D108" i="88"/>
  <c r="D100" i="88"/>
  <c r="D99" i="88"/>
  <c r="D109" i="88"/>
  <c r="D101" i="88"/>
  <c r="D110" i="88"/>
  <c r="D102" i="88"/>
  <c r="D111" i="88"/>
  <c r="D103" i="88"/>
  <c r="D104" i="88"/>
  <c r="D106" i="88"/>
  <c r="D105" i="88"/>
  <c r="M90" i="88"/>
  <c r="M84" i="88"/>
  <c r="H10" i="88"/>
  <c r="M82" i="88"/>
  <c r="M83" i="88"/>
  <c r="M89" i="88"/>
  <c r="M88" i="88"/>
  <c r="M92" i="88"/>
  <c r="M86" i="88"/>
  <c r="M81" i="88"/>
  <c r="M87" i="88"/>
  <c r="M85" i="88"/>
  <c r="M91" i="88"/>
  <c r="J111" i="88"/>
  <c r="J128" i="88" s="1"/>
  <c r="J180" i="88" s="1"/>
  <c r="J110" i="88"/>
  <c r="J127" i="88" s="1"/>
  <c r="J179" i="88" s="1"/>
  <c r="J109" i="88"/>
  <c r="J126" i="88" s="1"/>
  <c r="J178" i="88" s="1"/>
  <c r="J108" i="88"/>
  <c r="J125" i="88" s="1"/>
  <c r="J177" i="88" s="1"/>
  <c r="J107" i="88"/>
  <c r="J124" i="88" s="1"/>
  <c r="J176" i="88" s="1"/>
  <c r="J106" i="88"/>
  <c r="J123" i="88" s="1"/>
  <c r="J175" i="88" s="1"/>
  <c r="J105" i="88"/>
  <c r="J104" i="88"/>
  <c r="J121" i="88" s="1"/>
  <c r="J173" i="88" s="1"/>
  <c r="J103" i="88"/>
  <c r="J120" i="88" s="1"/>
  <c r="J172" i="88" s="1"/>
  <c r="J102" i="88"/>
  <c r="J119" i="88" s="1"/>
  <c r="J171" i="88" s="1"/>
  <c r="J101" i="88"/>
  <c r="J118" i="88" s="1"/>
  <c r="J170" i="88" s="1"/>
  <c r="J100" i="88"/>
  <c r="J117" i="88" s="1"/>
  <c r="J169" i="88" s="1"/>
  <c r="J99" i="88"/>
  <c r="J116" i="88" s="1"/>
  <c r="J168" i="88" s="1"/>
  <c r="J13" i="88"/>
  <c r="H93" i="88"/>
  <c r="H94" i="88" s="1"/>
  <c r="N167" i="88"/>
  <c r="O115" i="88"/>
  <c r="E21" i="88"/>
  <c r="M69" i="88"/>
  <c r="M74" i="88"/>
  <c r="M72" i="88"/>
  <c r="M75" i="88"/>
  <c r="M76" i="88"/>
  <c r="M71" i="88"/>
  <c r="M70" i="88"/>
  <c r="N63" i="88"/>
  <c r="M73" i="88"/>
  <c r="N67" i="88"/>
  <c r="N58" i="88" a="1"/>
  <c r="N58" i="88" s="1"/>
  <c r="N45" i="88"/>
  <c r="N80" i="88" s="1"/>
  <c r="O25" i="88"/>
  <c r="N40" i="88"/>
  <c r="N41" i="88" s="1"/>
  <c r="M150" i="88"/>
  <c r="N98" i="88"/>
  <c r="G109" i="88"/>
  <c r="G126" i="88" s="1"/>
  <c r="G178" i="88" s="1"/>
  <c r="G101" i="88"/>
  <c r="G118" i="88" s="1"/>
  <c r="G170" i="88" s="1"/>
  <c r="G110" i="88"/>
  <c r="G127" i="88" s="1"/>
  <c r="G179" i="88" s="1"/>
  <c r="G102" i="88"/>
  <c r="G119" i="88" s="1"/>
  <c r="G171" i="88" s="1"/>
  <c r="G111" i="88"/>
  <c r="G128" i="88" s="1"/>
  <c r="G180" i="88" s="1"/>
  <c r="G103" i="88"/>
  <c r="G120" i="88" s="1"/>
  <c r="G172" i="88" s="1"/>
  <c r="G104" i="88"/>
  <c r="G121" i="88" s="1"/>
  <c r="G173" i="88" s="1"/>
  <c r="G105" i="88"/>
  <c r="G122" i="88" s="1"/>
  <c r="G174" i="88" s="1"/>
  <c r="G106" i="88"/>
  <c r="G123" i="88" s="1"/>
  <c r="G175" i="88" s="1"/>
  <c r="G108" i="88"/>
  <c r="G100" i="88"/>
  <c r="G117" i="88" s="1"/>
  <c r="G169" i="88" s="1"/>
  <c r="G99" i="88"/>
  <c r="G116" i="88" s="1"/>
  <c r="G168" i="88" s="1"/>
  <c r="G107" i="88"/>
  <c r="G124" i="88" s="1"/>
  <c r="G176" i="88" s="1"/>
  <c r="J16" i="88"/>
  <c r="I111" i="88"/>
  <c r="I128" i="88" s="1"/>
  <c r="I180" i="88" s="1"/>
  <c r="I110" i="88"/>
  <c r="I127" i="88" s="1"/>
  <c r="I179" i="88" s="1"/>
  <c r="I109" i="88"/>
  <c r="I126" i="88" s="1"/>
  <c r="I178" i="88" s="1"/>
  <c r="I108" i="88"/>
  <c r="I125" i="88" s="1"/>
  <c r="I177" i="88" s="1"/>
  <c r="I107" i="88"/>
  <c r="I124" i="88" s="1"/>
  <c r="I176" i="88" s="1"/>
  <c r="I106" i="88"/>
  <c r="I105" i="88"/>
  <c r="I122" i="88" s="1"/>
  <c r="I174" i="88" s="1"/>
  <c r="I104" i="88"/>
  <c r="I121" i="88" s="1"/>
  <c r="I173" i="88" s="1"/>
  <c r="I103" i="88"/>
  <c r="I120" i="88" s="1"/>
  <c r="I172" i="88" s="1"/>
  <c r="I102" i="88"/>
  <c r="I119" i="88" s="1"/>
  <c r="I171" i="88" s="1"/>
  <c r="I101" i="88"/>
  <c r="I118" i="88" s="1"/>
  <c r="I170" i="88" s="1"/>
  <c r="I100" i="88"/>
  <c r="I117" i="88" s="1"/>
  <c r="I169" i="88" s="1"/>
  <c r="I99" i="88"/>
  <c r="I116" i="88" s="1"/>
  <c r="I168" i="88" s="1"/>
  <c r="J14" i="88"/>
  <c r="B9" i="88"/>
  <c r="B27" i="88"/>
  <c r="E111" i="88"/>
  <c r="E128" i="88" s="1"/>
  <c r="E180" i="88" s="1"/>
  <c r="E110" i="88"/>
  <c r="E109" i="88"/>
  <c r="E126" i="88" s="1"/>
  <c r="E178" i="88" s="1"/>
  <c r="E108" i="88"/>
  <c r="E125" i="88" s="1"/>
  <c r="E177" i="88" s="1"/>
  <c r="E107" i="88"/>
  <c r="E124" i="88" s="1"/>
  <c r="E176" i="88" s="1"/>
  <c r="E106" i="88"/>
  <c r="E123" i="88" s="1"/>
  <c r="E175" i="88" s="1"/>
  <c r="E105" i="88"/>
  <c r="E122" i="88" s="1"/>
  <c r="E174" i="88" s="1"/>
  <c r="E104" i="88"/>
  <c r="E121" i="88" s="1"/>
  <c r="E173" i="88" s="1"/>
  <c r="E103" i="88"/>
  <c r="E120" i="88" s="1"/>
  <c r="E172" i="88" s="1"/>
  <c r="E102" i="88"/>
  <c r="E119" i="88" s="1"/>
  <c r="E171" i="88" s="1"/>
  <c r="E101" i="88"/>
  <c r="E118" i="88" s="1"/>
  <c r="E170" i="88" s="1"/>
  <c r="E100" i="88"/>
  <c r="E117" i="88" s="1"/>
  <c r="E169" i="88" s="1"/>
  <c r="E99" i="88"/>
  <c r="E116" i="88" s="1"/>
  <c r="E168" i="88" s="1"/>
  <c r="J18" i="88"/>
  <c r="M184" i="88"/>
  <c r="N132" i="88"/>
  <c r="J19" i="88"/>
  <c r="C93" i="87"/>
  <c r="D92" i="87"/>
  <c r="D18" i="87"/>
  <c r="O26" i="87"/>
  <c r="N44" i="87" s="1"/>
  <c r="N62" i="87" s="1"/>
  <c r="C39" i="87"/>
  <c r="C19" i="87"/>
  <c r="B29" i="87"/>
  <c r="B11" i="87"/>
  <c r="O80" i="87"/>
  <c r="N82" i="87"/>
  <c r="N81" i="87"/>
  <c r="C17" i="85"/>
  <c r="Q17" i="85" s="1"/>
  <c r="Q16" i="85"/>
  <c r="Q15" i="84"/>
  <c r="C16" i="84"/>
  <c r="Q14" i="66"/>
  <c r="C15" i="66"/>
  <c r="P38" i="66"/>
  <c r="J29" i="111" l="1"/>
  <c r="O29" i="111" s="1"/>
  <c r="J20" i="111"/>
  <c r="K20" i="111" s="1"/>
  <c r="J24" i="111"/>
  <c r="K24" i="111" s="1"/>
  <c r="J28" i="111"/>
  <c r="K28" i="111" s="1"/>
  <c r="H47" i="111"/>
  <c r="M26" i="111" s="1"/>
  <c r="F169" i="111" a="1"/>
  <c r="F169" i="111" s="1"/>
  <c r="O170" i="111" a="1"/>
  <c r="O170" i="111" s="1"/>
  <c r="I166" i="111" a="1"/>
  <c r="I166" i="111" s="1"/>
  <c r="H48" i="111"/>
  <c r="M27" i="111" s="1"/>
  <c r="H45" i="111"/>
  <c r="M24" i="111" s="1"/>
  <c r="D178" i="111" a="1"/>
  <c r="D178" i="111" s="1"/>
  <c r="H51" i="111"/>
  <c r="M30" i="111" s="1"/>
  <c r="D171" i="111" a="1"/>
  <c r="D171" i="111" s="1"/>
  <c r="J26" i="111"/>
  <c r="K26" i="111" s="1"/>
  <c r="T144" i="111"/>
  <c r="H52" i="111"/>
  <c r="M52" i="111"/>
  <c r="L52" i="111" s="1"/>
  <c r="D52" i="111"/>
  <c r="D175" i="111" a="1"/>
  <c r="D175" i="111" s="1"/>
  <c r="J175" i="111" a="1"/>
  <c r="J175" i="111" s="1"/>
  <c r="I173" i="111" a="1"/>
  <c r="I173" i="111" s="1"/>
  <c r="H173" i="111" a="1"/>
  <c r="H173" i="111" s="1"/>
  <c r="O167" i="111" a="1"/>
  <c r="O167" i="111" s="1"/>
  <c r="F167" i="111" a="1"/>
  <c r="F167" i="111" s="1"/>
  <c r="O169" i="111" a="1"/>
  <c r="O169" i="111" s="1"/>
  <c r="N168" i="111" a="1"/>
  <c r="N168" i="111" s="1"/>
  <c r="O174" i="111" a="1"/>
  <c r="O174" i="111" s="1"/>
  <c r="E174" i="111" a="1"/>
  <c r="E174" i="111" s="1"/>
  <c r="N170" i="111" a="1"/>
  <c r="N170" i="111" s="1"/>
  <c r="F170" i="111" a="1"/>
  <c r="F170" i="111" s="1"/>
  <c r="I177" i="111" a="1"/>
  <c r="I177" i="111" s="1"/>
  <c r="K178" i="111" a="1"/>
  <c r="K178" i="111" s="1"/>
  <c r="E173" i="111" a="1"/>
  <c r="E173" i="111" s="1"/>
  <c r="L48" i="111"/>
  <c r="L40" i="111"/>
  <c r="L46" i="111"/>
  <c r="L44" i="111"/>
  <c r="L42" i="111"/>
  <c r="L45" i="111"/>
  <c r="L51" i="111"/>
  <c r="L41" i="111"/>
  <c r="L50" i="111"/>
  <c r="L49" i="111"/>
  <c r="L47" i="111"/>
  <c r="L43" i="111"/>
  <c r="J19" i="111"/>
  <c r="K19" i="111" s="1"/>
  <c r="D168" i="111" a="1"/>
  <c r="D168" i="111" s="1"/>
  <c r="H166" i="111" a="1"/>
  <c r="H166" i="111" s="1"/>
  <c r="K172" i="111" a="1"/>
  <c r="K172" i="111" s="1"/>
  <c r="J25" i="111"/>
  <c r="K25" i="111" s="1"/>
  <c r="L178" i="111" a="1"/>
  <c r="L178" i="111" s="1"/>
  <c r="K171" i="111" a="1"/>
  <c r="K171" i="111" s="1"/>
  <c r="H177" i="111" a="1"/>
  <c r="H177" i="111" s="1"/>
  <c r="E52" i="111"/>
  <c r="E31" i="111"/>
  <c r="Q72" i="111"/>
  <c r="O175" i="111" a="1"/>
  <c r="O175" i="111" s="1"/>
  <c r="G175" i="111" a="1"/>
  <c r="G175" i="111" s="1"/>
  <c r="F173" i="111" a="1"/>
  <c r="F173" i="111" s="1"/>
  <c r="L176" i="111" a="1"/>
  <c r="L176" i="111" s="1"/>
  <c r="K176" i="111" a="1"/>
  <c r="K176" i="111" s="1"/>
  <c r="N167" i="111" a="1"/>
  <c r="N167" i="111" s="1"/>
  <c r="G167" i="111" a="1"/>
  <c r="G167" i="111" s="1"/>
  <c r="N169" i="111" a="1"/>
  <c r="N169" i="111" s="1"/>
  <c r="D169" i="111" a="1"/>
  <c r="D169" i="111" s="1"/>
  <c r="M168" i="111" a="1"/>
  <c r="M168" i="111" s="1"/>
  <c r="H168" i="111" a="1"/>
  <c r="H168" i="111" s="1"/>
  <c r="G174" i="111" a="1"/>
  <c r="G174" i="111" s="1"/>
  <c r="F174" i="111" a="1"/>
  <c r="F174" i="111" s="1"/>
  <c r="M170" i="111" a="1"/>
  <c r="M170" i="111" s="1"/>
  <c r="J170" i="111" a="1"/>
  <c r="J170" i="111" s="1"/>
  <c r="I172" i="111" a="1"/>
  <c r="I172" i="111" s="1"/>
  <c r="J176" i="111" a="1"/>
  <c r="J176" i="111" s="1"/>
  <c r="I170" i="111" a="1"/>
  <c r="I170" i="111" s="1"/>
  <c r="O166" i="111" a="1"/>
  <c r="O166" i="111" s="1"/>
  <c r="G166" i="111" a="1"/>
  <c r="G166" i="111" s="1"/>
  <c r="P90" i="111"/>
  <c r="H40" i="111"/>
  <c r="M19" i="111" s="1"/>
  <c r="G172" i="111" a="1"/>
  <c r="G172" i="111" s="1"/>
  <c r="E178" i="111" a="1"/>
  <c r="E178" i="111" s="1"/>
  <c r="J30" i="111"/>
  <c r="G51" i="111"/>
  <c r="G171" i="111" a="1"/>
  <c r="G171" i="111" s="1"/>
  <c r="L177" i="111" a="1"/>
  <c r="L177" i="111" s="1"/>
  <c r="K175" i="111" a="1"/>
  <c r="K175" i="111" s="1"/>
  <c r="F175" i="111" a="1"/>
  <c r="F175" i="111" s="1"/>
  <c r="M173" i="111" a="1"/>
  <c r="M173" i="111" s="1"/>
  <c r="H176" i="111" a="1"/>
  <c r="H176" i="111" s="1"/>
  <c r="G176" i="111" a="1"/>
  <c r="G176" i="111" s="1"/>
  <c r="M167" i="111" a="1"/>
  <c r="M167" i="111" s="1"/>
  <c r="M169" i="111" a="1"/>
  <c r="M169" i="111" s="1"/>
  <c r="H169" i="111" a="1"/>
  <c r="H169" i="111" s="1"/>
  <c r="L168" i="111" a="1"/>
  <c r="L168" i="111" s="1"/>
  <c r="E168" i="111" a="1"/>
  <c r="E168" i="111" s="1"/>
  <c r="D174" i="111" a="1"/>
  <c r="D174" i="111" s="1"/>
  <c r="K174" i="111" a="1"/>
  <c r="K174" i="111" s="1"/>
  <c r="L170" i="111" a="1"/>
  <c r="L170" i="111" s="1"/>
  <c r="G170" i="111" a="1"/>
  <c r="G170" i="111" s="1"/>
  <c r="J166" i="111" a="1"/>
  <c r="J166" i="111" s="1"/>
  <c r="O178" i="111" a="1"/>
  <c r="O178" i="111" s="1"/>
  <c r="N175" i="111" a="1"/>
  <c r="N175" i="111" s="1"/>
  <c r="J174" i="111" a="1"/>
  <c r="J174" i="111" s="1"/>
  <c r="N166" i="111" a="1"/>
  <c r="N166" i="111" s="1"/>
  <c r="F166" i="111" a="1"/>
  <c r="F166" i="111" s="1"/>
  <c r="D172" i="111" a="1"/>
  <c r="D172" i="111" s="1"/>
  <c r="E177" i="111" a="1"/>
  <c r="E177" i="111" s="1"/>
  <c r="H178" i="111" a="1"/>
  <c r="H178" i="111" s="1"/>
  <c r="M178" i="111" a="1"/>
  <c r="M178" i="111" s="1"/>
  <c r="P169" i="111" a="1"/>
  <c r="P169" i="111" s="1"/>
  <c r="P177" i="111" a="1"/>
  <c r="P177" i="111" s="1"/>
  <c r="O171" i="111" a="1"/>
  <c r="O171" i="111" s="1"/>
  <c r="H171" i="111" a="1"/>
  <c r="H171" i="111" s="1"/>
  <c r="H175" i="111" a="1"/>
  <c r="H175" i="111" s="1"/>
  <c r="J22" i="111"/>
  <c r="K22" i="111" s="1"/>
  <c r="D173" i="111" a="1"/>
  <c r="D173" i="111" s="1"/>
  <c r="E176" i="111" a="1"/>
  <c r="E176" i="111" s="1"/>
  <c r="I176" i="111" a="1"/>
  <c r="I176" i="111" s="1"/>
  <c r="L167" i="111" a="1"/>
  <c r="L167" i="111" s="1"/>
  <c r="L169" i="111" a="1"/>
  <c r="L169" i="111" s="1"/>
  <c r="E169" i="111" a="1"/>
  <c r="E169" i="111" s="1"/>
  <c r="K168" i="111" a="1"/>
  <c r="K168" i="111" s="1"/>
  <c r="H174" i="111" a="1"/>
  <c r="H174" i="111" s="1"/>
  <c r="N174" i="111" a="1"/>
  <c r="N174" i="111" s="1"/>
  <c r="K170" i="111" a="1"/>
  <c r="K170" i="111" s="1"/>
  <c r="L172" i="111" a="1"/>
  <c r="L172" i="111" s="1"/>
  <c r="H167" i="111" a="1"/>
  <c r="H167" i="111" s="1"/>
  <c r="M166" i="111" a="1"/>
  <c r="M166" i="111" s="1"/>
  <c r="O172" i="111" a="1"/>
  <c r="O172" i="111" s="1"/>
  <c r="F172" i="111" a="1"/>
  <c r="F172" i="111" s="1"/>
  <c r="I178" i="111" a="1"/>
  <c r="I178" i="111" s="1"/>
  <c r="F178" i="111" a="1"/>
  <c r="F178" i="111" s="1"/>
  <c r="P166" i="111" a="1"/>
  <c r="P166" i="111" s="1"/>
  <c r="P172" i="111" a="1"/>
  <c r="P172" i="111" s="1"/>
  <c r="N171" i="111" a="1"/>
  <c r="N171" i="111" s="1"/>
  <c r="E171" i="111" a="1"/>
  <c r="E171" i="111" s="1"/>
  <c r="L175" i="111" a="1"/>
  <c r="L175" i="111" s="1"/>
  <c r="G173" i="111" a="1"/>
  <c r="G173" i="111" s="1"/>
  <c r="M176" i="111" a="1"/>
  <c r="M176" i="111" s="1"/>
  <c r="D176" i="111" a="1"/>
  <c r="D176" i="111" s="1"/>
  <c r="K167" i="111" a="1"/>
  <c r="K167" i="111" s="1"/>
  <c r="D167" i="111" a="1"/>
  <c r="D167" i="111" s="1"/>
  <c r="K169" i="111" a="1"/>
  <c r="K169" i="111" s="1"/>
  <c r="J168" i="111" a="1"/>
  <c r="J168" i="111" s="1"/>
  <c r="D170" i="111" a="1"/>
  <c r="D170" i="111" s="1"/>
  <c r="J27" i="111"/>
  <c r="K27" i="111" s="1"/>
  <c r="E166" i="111" a="1"/>
  <c r="E166" i="111" s="1"/>
  <c r="J171" i="111" a="1"/>
  <c r="J171" i="111" s="1"/>
  <c r="J173" i="111" a="1"/>
  <c r="J173" i="111" s="1"/>
  <c r="O168" i="111" a="1"/>
  <c r="O168" i="111" s="1"/>
  <c r="L166" i="111" a="1"/>
  <c r="L166" i="111" s="1"/>
  <c r="N172" i="111" a="1"/>
  <c r="N172" i="111" s="1"/>
  <c r="H172" i="111" a="1"/>
  <c r="H172" i="111" s="1"/>
  <c r="N178" i="111" a="1"/>
  <c r="N178" i="111" s="1"/>
  <c r="P174" i="111" a="1"/>
  <c r="P174" i="111" s="1"/>
  <c r="M171" i="111" a="1"/>
  <c r="M171" i="111" s="1"/>
  <c r="E175" i="111" a="1"/>
  <c r="E175" i="111" s="1"/>
  <c r="O173" i="111" a="1"/>
  <c r="O173" i="111" s="1"/>
  <c r="L173" i="111" a="1"/>
  <c r="L173" i="111" s="1"/>
  <c r="D177" i="111" a="1"/>
  <c r="D177" i="111" s="1"/>
  <c r="F176" i="111" a="1"/>
  <c r="F176" i="111" s="1"/>
  <c r="O176" i="111" a="1"/>
  <c r="O176" i="111" s="1"/>
  <c r="J167" i="111" a="1"/>
  <c r="J167" i="111" s="1"/>
  <c r="J169" i="111" a="1"/>
  <c r="J169" i="111" s="1"/>
  <c r="I168" i="111" a="1"/>
  <c r="I168" i="111" s="1"/>
  <c r="N177" i="111" a="1"/>
  <c r="N177" i="111" s="1"/>
  <c r="M174" i="111" a="1"/>
  <c r="M174" i="111" s="1"/>
  <c r="J23" i="111"/>
  <c r="K23" i="111" s="1"/>
  <c r="H43" i="111"/>
  <c r="M22" i="111" s="1"/>
  <c r="F177" i="111" a="1"/>
  <c r="F177" i="111" s="1"/>
  <c r="K166" i="111" a="1"/>
  <c r="K166" i="111" s="1"/>
  <c r="M172" i="111" a="1"/>
  <c r="M172" i="111" s="1"/>
  <c r="E172" i="111" a="1"/>
  <c r="E172" i="111" s="1"/>
  <c r="J178" i="111" a="1"/>
  <c r="J178" i="111" s="1"/>
  <c r="G178" i="111" a="1"/>
  <c r="G178" i="111" s="1"/>
  <c r="P168" i="111" a="1"/>
  <c r="P168" i="111" s="1"/>
  <c r="L171" i="111" a="1"/>
  <c r="L171" i="111" s="1"/>
  <c r="F171" i="111" a="1"/>
  <c r="F171" i="111" s="1"/>
  <c r="I175" i="111" a="1"/>
  <c r="I175" i="111" s="1"/>
  <c r="N173" i="111" a="1"/>
  <c r="N173" i="111" s="1"/>
  <c r="J21" i="111"/>
  <c r="K21" i="111" s="1"/>
  <c r="I167" i="111" a="1"/>
  <c r="I167" i="111" s="1"/>
  <c r="I169" i="111" a="1"/>
  <c r="I169" i="111" s="1"/>
  <c r="G168" i="111" a="1"/>
  <c r="G168" i="111" s="1"/>
  <c r="J177" i="111" a="1"/>
  <c r="J177" i="111" s="1"/>
  <c r="I174" i="111" a="1"/>
  <c r="I174" i="111" s="1"/>
  <c r="E170" i="111" a="1"/>
  <c r="E170" i="111" s="1"/>
  <c r="O28" i="111"/>
  <c r="P161" i="110"/>
  <c r="D51" i="110"/>
  <c r="C52" i="110"/>
  <c r="N112" i="110"/>
  <c r="N94" i="110"/>
  <c r="P76" i="110"/>
  <c r="O76" i="110"/>
  <c r="O112" i="109"/>
  <c r="O94" i="109"/>
  <c r="P113" i="109"/>
  <c r="P114" i="109"/>
  <c r="D49" i="109"/>
  <c r="D41" i="109"/>
  <c r="D24" i="109"/>
  <c r="D44" i="109"/>
  <c r="D27" i="109"/>
  <c r="D47" i="109"/>
  <c r="D30" i="109"/>
  <c r="D22" i="109"/>
  <c r="D50" i="109"/>
  <c r="D42" i="109"/>
  <c r="D40" i="109"/>
  <c r="D25" i="109"/>
  <c r="D45" i="109"/>
  <c r="D28" i="109"/>
  <c r="D20" i="109"/>
  <c r="D48" i="109"/>
  <c r="D31" i="109"/>
  <c r="D23" i="109"/>
  <c r="D51" i="109"/>
  <c r="D43" i="109"/>
  <c r="D26" i="109"/>
  <c r="D19" i="109"/>
  <c r="D29" i="109"/>
  <c r="D46" i="109"/>
  <c r="D21" i="109"/>
  <c r="P115" i="109"/>
  <c r="P116" i="109"/>
  <c r="P117" i="109"/>
  <c r="P118" i="109"/>
  <c r="P119" i="109"/>
  <c r="P120" i="109"/>
  <c r="P121" i="109"/>
  <c r="P122" i="109"/>
  <c r="P123" i="109"/>
  <c r="C52" i="109"/>
  <c r="P112" i="109"/>
  <c r="P94" i="109"/>
  <c r="N94" i="108"/>
  <c r="N112" i="108"/>
  <c r="O112" i="108"/>
  <c r="O94" i="108"/>
  <c r="P161" i="108"/>
  <c r="P125" i="108"/>
  <c r="M40" i="108" s="1"/>
  <c r="P126" i="108"/>
  <c r="P112" i="108"/>
  <c r="P94" i="108"/>
  <c r="P126" i="107"/>
  <c r="P125" i="107"/>
  <c r="M40" i="107" s="1"/>
  <c r="P161" i="107"/>
  <c r="L40" i="106"/>
  <c r="D51" i="106"/>
  <c r="O112" i="106"/>
  <c r="O94" i="106"/>
  <c r="C52" i="106"/>
  <c r="P76" i="106"/>
  <c r="P161" i="106"/>
  <c r="P126" i="106"/>
  <c r="C52" i="105"/>
  <c r="O112" i="105"/>
  <c r="O94" i="105"/>
  <c r="B19" i="105"/>
  <c r="M1" i="105"/>
  <c r="P112" i="105"/>
  <c r="P94" i="105"/>
  <c r="L70" i="94"/>
  <c r="M70" i="94" s="1"/>
  <c r="N70" i="94" s="1"/>
  <c r="O70" i="94" s="1"/>
  <c r="N36" i="84"/>
  <c r="N38" i="84" s="1"/>
  <c r="O22" i="84"/>
  <c r="N76" i="91"/>
  <c r="N74" i="91"/>
  <c r="K99" i="91"/>
  <c r="K116" i="91" s="1"/>
  <c r="K168" i="91" s="1"/>
  <c r="K107" i="91"/>
  <c r="K124" i="91" s="1"/>
  <c r="K176" i="91" s="1"/>
  <c r="K101" i="91"/>
  <c r="K118" i="91" s="1"/>
  <c r="K170" i="91" s="1"/>
  <c r="K109" i="91"/>
  <c r="K126" i="91" s="1"/>
  <c r="K178" i="91" s="1"/>
  <c r="K102" i="91"/>
  <c r="K119" i="91" s="1"/>
  <c r="K171" i="91" s="1"/>
  <c r="K110" i="91"/>
  <c r="K127" i="91" s="1"/>
  <c r="K179" i="91" s="1"/>
  <c r="K111" i="91"/>
  <c r="K128" i="91" s="1"/>
  <c r="K180" i="91" s="1"/>
  <c r="J12" i="91"/>
  <c r="N68" i="91"/>
  <c r="O40" i="103"/>
  <c r="O41" i="103" s="1"/>
  <c r="P25" i="103"/>
  <c r="O58" i="103" a="1"/>
  <c r="O58" i="103" s="1"/>
  <c r="O93" i="103"/>
  <c r="N184" i="103"/>
  <c r="O132" i="103"/>
  <c r="N150" i="103"/>
  <c r="O98" i="103"/>
  <c r="Q37" i="103"/>
  <c r="E18" i="103" s="1"/>
  <c r="C38" i="103"/>
  <c r="C18" i="103"/>
  <c r="D18" i="103" s="1"/>
  <c r="N167" i="103"/>
  <c r="O115" i="103"/>
  <c r="N58" i="103" a="1"/>
  <c r="N58" i="103" s="1"/>
  <c r="O81" i="102"/>
  <c r="P80" i="102"/>
  <c r="D19" i="102"/>
  <c r="C92" i="102"/>
  <c r="D91" i="102"/>
  <c r="E91" i="102"/>
  <c r="C20" i="102"/>
  <c r="O26" i="102"/>
  <c r="B8" i="100"/>
  <c r="B26" i="100"/>
  <c r="B7" i="100" s="1"/>
  <c r="P63" i="100"/>
  <c r="N184" i="100"/>
  <c r="O132" i="100"/>
  <c r="C38" i="100"/>
  <c r="Q37" i="100"/>
  <c r="E18" i="100" s="1"/>
  <c r="C18" i="100"/>
  <c r="D18" i="100" s="1"/>
  <c r="K58" i="100" a="1"/>
  <c r="K58" i="100" s="1"/>
  <c r="L58" i="100" a="1"/>
  <c r="L58" i="100" s="1"/>
  <c r="I58" i="100" a="1"/>
  <c r="I58" i="100" s="1"/>
  <c r="J58" i="100" a="1"/>
  <c r="J58" i="100" s="1"/>
  <c r="N167" i="100"/>
  <c r="O115" i="100"/>
  <c r="N45" i="100"/>
  <c r="N80" i="100" s="1"/>
  <c r="N40" i="100"/>
  <c r="N41" i="100" s="1"/>
  <c r="O25" i="100"/>
  <c r="N58" i="100" a="1"/>
  <c r="N58" i="100" s="1"/>
  <c r="B27" i="99"/>
  <c r="B8" i="99" s="1"/>
  <c r="B9" i="99"/>
  <c r="O26" i="99"/>
  <c r="C39" i="99"/>
  <c r="C19" i="99"/>
  <c r="D18" i="99"/>
  <c r="M44" i="99"/>
  <c r="M62" i="99" s="1"/>
  <c r="O40" i="97"/>
  <c r="O41" i="97" s="1"/>
  <c r="P25" i="97"/>
  <c r="O58" i="97" a="1"/>
  <c r="O58" i="97" s="1"/>
  <c r="O93" i="97"/>
  <c r="N45" i="97"/>
  <c r="N80" i="97" s="1"/>
  <c r="P63" i="97"/>
  <c r="O184" i="97"/>
  <c r="P132" i="97"/>
  <c r="P184" i="97" s="1"/>
  <c r="N167" i="97"/>
  <c r="O115" i="97"/>
  <c r="C18" i="97"/>
  <c r="D18" i="97" s="1"/>
  <c r="C38" i="97"/>
  <c r="Q37" i="97"/>
  <c r="E18" i="97" s="1"/>
  <c r="O150" i="97"/>
  <c r="P98" i="97"/>
  <c r="P150" i="97" s="1"/>
  <c r="M58" i="97" a="1"/>
  <c r="M58" i="97" s="1"/>
  <c r="D18" i="96"/>
  <c r="O26" i="96"/>
  <c r="N44" i="96" s="1"/>
  <c r="N62" i="96" s="1"/>
  <c r="C39" i="96"/>
  <c r="C19" i="96"/>
  <c r="D91" i="96"/>
  <c r="C92" i="96"/>
  <c r="E91" i="96"/>
  <c r="O81" i="96"/>
  <c r="P80" i="96"/>
  <c r="H19" i="94"/>
  <c r="H9" i="94"/>
  <c r="N89" i="94"/>
  <c r="N87" i="94"/>
  <c r="N88" i="94"/>
  <c r="N84" i="94"/>
  <c r="N90" i="94"/>
  <c r="N81" i="94"/>
  <c r="N83" i="94"/>
  <c r="N85" i="94"/>
  <c r="N92" i="94"/>
  <c r="N91" i="94"/>
  <c r="N82" i="94"/>
  <c r="N86" i="94"/>
  <c r="O66" i="94"/>
  <c r="H10" i="94"/>
  <c r="M92" i="94"/>
  <c r="M86" i="94"/>
  <c r="M84" i="94"/>
  <c r="M89" i="94"/>
  <c r="M82" i="94"/>
  <c r="M91" i="94"/>
  <c r="M88" i="94"/>
  <c r="M85" i="94"/>
  <c r="M81" i="94"/>
  <c r="M87" i="94"/>
  <c r="M90" i="94"/>
  <c r="M83" i="94"/>
  <c r="N67" i="94"/>
  <c r="O67" i="94" s="1"/>
  <c r="F75" i="94"/>
  <c r="G75" i="94" s="1"/>
  <c r="H75" i="94" s="1"/>
  <c r="I75" i="94" s="1"/>
  <c r="J75" i="94" s="1"/>
  <c r="K75" i="94" s="1"/>
  <c r="L75" i="94" s="1"/>
  <c r="M75" i="94" s="1"/>
  <c r="N75" i="94" s="1"/>
  <c r="O75" i="94" s="1"/>
  <c r="E81" i="94"/>
  <c r="E92" i="94"/>
  <c r="E90" i="94"/>
  <c r="E84" i="94"/>
  <c r="E86" i="94"/>
  <c r="E82" i="94"/>
  <c r="E85" i="94"/>
  <c r="E87" i="94"/>
  <c r="E89" i="94"/>
  <c r="E83" i="94"/>
  <c r="E91" i="94"/>
  <c r="E88" i="94"/>
  <c r="P25" i="94"/>
  <c r="O45" i="94" s="1"/>
  <c r="O80" i="94" s="1"/>
  <c r="O40" i="94"/>
  <c r="O41" i="94" s="1"/>
  <c r="O58" i="94" a="1"/>
  <c r="O58" i="94" s="1"/>
  <c r="O93" i="94"/>
  <c r="K85" i="94"/>
  <c r="K86" i="94"/>
  <c r="K92" i="94"/>
  <c r="K83" i="94"/>
  <c r="K84" i="94"/>
  <c r="K89" i="94"/>
  <c r="K90" i="94"/>
  <c r="K82" i="94"/>
  <c r="K87" i="94"/>
  <c r="K81" i="94"/>
  <c r="K88" i="94"/>
  <c r="K91" i="94"/>
  <c r="H12" i="94"/>
  <c r="L69" i="94"/>
  <c r="M69" i="94" s="1"/>
  <c r="N69" i="94" s="1"/>
  <c r="O69" i="94" s="1"/>
  <c r="H18" i="94"/>
  <c r="O184" i="94"/>
  <c r="P132" i="94"/>
  <c r="P184" i="94" s="1"/>
  <c r="N45" i="94"/>
  <c r="N80" i="94" s="1"/>
  <c r="I72" i="94"/>
  <c r="J72" i="94" s="1"/>
  <c r="K72" i="94" s="1"/>
  <c r="L72" i="94" s="1"/>
  <c r="M72" i="94" s="1"/>
  <c r="N72" i="94" s="1"/>
  <c r="O72" i="94" s="1"/>
  <c r="P72" i="94" s="1"/>
  <c r="H84" i="94"/>
  <c r="H81" i="94"/>
  <c r="H91" i="94"/>
  <c r="H90" i="94"/>
  <c r="H86" i="94"/>
  <c r="H87" i="94"/>
  <c r="H83" i="94"/>
  <c r="H85" i="94"/>
  <c r="H92" i="94"/>
  <c r="H88" i="94"/>
  <c r="H82" i="94"/>
  <c r="H89" i="94"/>
  <c r="H15" i="94"/>
  <c r="F93" i="94"/>
  <c r="F94" i="94" s="1"/>
  <c r="J93" i="94"/>
  <c r="J94" i="94" s="1"/>
  <c r="I93" i="94"/>
  <c r="I94" i="94" s="1"/>
  <c r="E76" i="94"/>
  <c r="F76" i="94" s="1"/>
  <c r="G76" i="94" s="1"/>
  <c r="H76" i="94" s="1"/>
  <c r="I76" i="94" s="1"/>
  <c r="J76" i="94" s="1"/>
  <c r="K76" i="94" s="1"/>
  <c r="L76" i="94" s="1"/>
  <c r="M76" i="94" s="1"/>
  <c r="N76" i="94" s="1"/>
  <c r="O76" i="94" s="1"/>
  <c r="P76" i="94" s="1"/>
  <c r="D87" i="94"/>
  <c r="D83" i="94"/>
  <c r="D90" i="94"/>
  <c r="D88" i="94"/>
  <c r="D86" i="94"/>
  <c r="D89" i="94"/>
  <c r="D91" i="94"/>
  <c r="D92" i="94"/>
  <c r="D84" i="94"/>
  <c r="D81" i="94"/>
  <c r="D82" i="94"/>
  <c r="D85" i="94"/>
  <c r="L90" i="94"/>
  <c r="H11" i="94"/>
  <c r="L83" i="94"/>
  <c r="L81" i="94"/>
  <c r="L91" i="94"/>
  <c r="L88" i="94"/>
  <c r="L89" i="94"/>
  <c r="L87" i="94"/>
  <c r="L86" i="94"/>
  <c r="L92" i="94"/>
  <c r="L85" i="94"/>
  <c r="L84" i="94"/>
  <c r="L82" i="94"/>
  <c r="M68" i="94"/>
  <c r="N68" i="94" s="1"/>
  <c r="O68" i="94" s="1"/>
  <c r="G84" i="94"/>
  <c r="G88" i="94"/>
  <c r="G85" i="94"/>
  <c r="H73" i="94"/>
  <c r="I73" i="94" s="1"/>
  <c r="J73" i="94" s="1"/>
  <c r="K73" i="94" s="1"/>
  <c r="L73" i="94" s="1"/>
  <c r="M73" i="94" s="1"/>
  <c r="N73" i="94" s="1"/>
  <c r="O73" i="94" s="1"/>
  <c r="P73" i="94" s="1"/>
  <c r="G89" i="94"/>
  <c r="G92" i="94"/>
  <c r="G82" i="94"/>
  <c r="G86" i="94"/>
  <c r="G83" i="94"/>
  <c r="G87" i="94"/>
  <c r="G90" i="94"/>
  <c r="G91" i="94"/>
  <c r="G81" i="94"/>
  <c r="H16" i="94"/>
  <c r="E19" i="94"/>
  <c r="Q39" i="94"/>
  <c r="H74" i="94"/>
  <c r="I74" i="94" s="1"/>
  <c r="J74" i="94" s="1"/>
  <c r="K74" i="94" s="1"/>
  <c r="L74" i="94" s="1"/>
  <c r="M74" i="94" s="1"/>
  <c r="N74" i="94" s="1"/>
  <c r="O74" i="94" s="1"/>
  <c r="P74" i="94" s="1"/>
  <c r="L71" i="94"/>
  <c r="M71" i="94" s="1"/>
  <c r="N71" i="94" s="1"/>
  <c r="O71" i="94" s="1"/>
  <c r="P71" i="94" s="1"/>
  <c r="P80" i="93"/>
  <c r="O81" i="93"/>
  <c r="B9" i="93"/>
  <c r="B27" i="93"/>
  <c r="B8" i="93" s="1"/>
  <c r="D18" i="93"/>
  <c r="C39" i="93"/>
  <c r="C19" i="93"/>
  <c r="D91" i="93"/>
  <c r="C92" i="93"/>
  <c r="E91" i="93"/>
  <c r="O26" i="93"/>
  <c r="N44" i="93" s="1"/>
  <c r="N62" i="93" s="1"/>
  <c r="O58" i="92"/>
  <c r="C124" i="92"/>
  <c r="P123" i="92"/>
  <c r="C143" i="92"/>
  <c r="C71" i="92"/>
  <c r="C51" i="92"/>
  <c r="M76" i="92"/>
  <c r="D50" i="92"/>
  <c r="P182" i="92"/>
  <c r="O148" i="92"/>
  <c r="C160" i="92"/>
  <c r="O165" i="92"/>
  <c r="F111" i="91"/>
  <c r="F128" i="91" s="1"/>
  <c r="F180" i="91" s="1"/>
  <c r="F110" i="91"/>
  <c r="F127" i="91" s="1"/>
  <c r="F179" i="91" s="1"/>
  <c r="F109" i="91"/>
  <c r="F108" i="91"/>
  <c r="F125" i="91" s="1"/>
  <c r="F177" i="91" s="1"/>
  <c r="F107" i="91"/>
  <c r="F124" i="91" s="1"/>
  <c r="F176" i="91" s="1"/>
  <c r="F106" i="91"/>
  <c r="F123" i="91" s="1"/>
  <c r="F175" i="91" s="1"/>
  <c r="F105" i="91"/>
  <c r="F122" i="91" s="1"/>
  <c r="F174" i="91" s="1"/>
  <c r="F104" i="91"/>
  <c r="F121" i="91" s="1"/>
  <c r="F173" i="91" s="1"/>
  <c r="F103" i="91"/>
  <c r="F120" i="91" s="1"/>
  <c r="F172" i="91" s="1"/>
  <c r="F102" i="91"/>
  <c r="F119" i="91" s="1"/>
  <c r="F171" i="91" s="1"/>
  <c r="F101" i="91"/>
  <c r="F118" i="91" s="1"/>
  <c r="F170" i="91" s="1"/>
  <c r="F100" i="91"/>
  <c r="F117" i="91" s="1"/>
  <c r="F169" i="91" s="1"/>
  <c r="F99" i="91"/>
  <c r="F116" i="91" s="1"/>
  <c r="F168" i="91" s="1"/>
  <c r="J17" i="91"/>
  <c r="D111" i="91"/>
  <c r="D110" i="91"/>
  <c r="D109" i="91"/>
  <c r="D108" i="91"/>
  <c r="D107" i="91"/>
  <c r="D106" i="91"/>
  <c r="D105" i="91"/>
  <c r="D104" i="91"/>
  <c r="D103" i="91"/>
  <c r="D102" i="91"/>
  <c r="D101" i="91"/>
  <c r="D100" i="91"/>
  <c r="D99" i="91"/>
  <c r="J19" i="91"/>
  <c r="I111" i="91"/>
  <c r="I128" i="91" s="1"/>
  <c r="I180" i="91" s="1"/>
  <c r="I110" i="91"/>
  <c r="I127" i="91" s="1"/>
  <c r="I179" i="91" s="1"/>
  <c r="I109" i="91"/>
  <c r="I126" i="91" s="1"/>
  <c r="I178" i="91" s="1"/>
  <c r="I108" i="91"/>
  <c r="I125" i="91" s="1"/>
  <c r="I177" i="91" s="1"/>
  <c r="I107" i="91"/>
  <c r="I124" i="91" s="1"/>
  <c r="I176" i="91" s="1"/>
  <c r="I106" i="91"/>
  <c r="I105" i="91"/>
  <c r="I122" i="91" s="1"/>
  <c r="I174" i="91" s="1"/>
  <c r="I104" i="91"/>
  <c r="I121" i="91" s="1"/>
  <c r="I173" i="91" s="1"/>
  <c r="I103" i="91"/>
  <c r="I120" i="91" s="1"/>
  <c r="I172" i="91" s="1"/>
  <c r="I102" i="91"/>
  <c r="I119" i="91" s="1"/>
  <c r="I171" i="91" s="1"/>
  <c r="I101" i="91"/>
  <c r="I118" i="91" s="1"/>
  <c r="I170" i="91" s="1"/>
  <c r="I100" i="91"/>
  <c r="I117" i="91" s="1"/>
  <c r="I169" i="91" s="1"/>
  <c r="I99" i="91"/>
  <c r="I116" i="91" s="1"/>
  <c r="I168" i="91" s="1"/>
  <c r="J14" i="91"/>
  <c r="J111" i="91"/>
  <c r="J128" i="91" s="1"/>
  <c r="J180" i="91" s="1"/>
  <c r="J110" i="91"/>
  <c r="J127" i="91" s="1"/>
  <c r="J179" i="91" s="1"/>
  <c r="J109" i="91"/>
  <c r="J126" i="91" s="1"/>
  <c r="J178" i="91" s="1"/>
  <c r="J108" i="91"/>
  <c r="J125" i="91" s="1"/>
  <c r="J177" i="91" s="1"/>
  <c r="J107" i="91"/>
  <c r="J124" i="91" s="1"/>
  <c r="J176" i="91" s="1"/>
  <c r="J106" i="91"/>
  <c r="J123" i="91" s="1"/>
  <c r="J175" i="91" s="1"/>
  <c r="J105" i="91"/>
  <c r="J104" i="91"/>
  <c r="J121" i="91" s="1"/>
  <c r="J173" i="91" s="1"/>
  <c r="J103" i="91"/>
  <c r="J120" i="91" s="1"/>
  <c r="J172" i="91" s="1"/>
  <c r="J102" i="91"/>
  <c r="J119" i="91" s="1"/>
  <c r="J171" i="91" s="1"/>
  <c r="J101" i="91"/>
  <c r="J118" i="91" s="1"/>
  <c r="J170" i="91" s="1"/>
  <c r="J100" i="91"/>
  <c r="J117" i="91" s="1"/>
  <c r="J169" i="91" s="1"/>
  <c r="J99" i="91"/>
  <c r="J116" i="91" s="1"/>
  <c r="J168" i="91" s="1"/>
  <c r="J13" i="91"/>
  <c r="L93" i="91"/>
  <c r="L94" i="91" s="1"/>
  <c r="N167" i="91"/>
  <c r="O115" i="91"/>
  <c r="N73" i="91"/>
  <c r="N184" i="91"/>
  <c r="O132" i="91"/>
  <c r="H111" i="91"/>
  <c r="H128" i="91" s="1"/>
  <c r="H180" i="91" s="1"/>
  <c r="H110" i="91"/>
  <c r="H127" i="91" s="1"/>
  <c r="H179" i="91" s="1"/>
  <c r="H109" i="91"/>
  <c r="H126" i="91" s="1"/>
  <c r="H178" i="91" s="1"/>
  <c r="H108" i="91"/>
  <c r="H125" i="91" s="1"/>
  <c r="H177" i="91" s="1"/>
  <c r="H107" i="91"/>
  <c r="H106" i="91"/>
  <c r="H123" i="91" s="1"/>
  <c r="H175" i="91" s="1"/>
  <c r="H105" i="91"/>
  <c r="H122" i="91" s="1"/>
  <c r="H174" i="91" s="1"/>
  <c r="H104" i="91"/>
  <c r="H121" i="91" s="1"/>
  <c r="H173" i="91" s="1"/>
  <c r="H103" i="91"/>
  <c r="H120" i="91" s="1"/>
  <c r="H172" i="91" s="1"/>
  <c r="H102" i="91"/>
  <c r="H119" i="91" s="1"/>
  <c r="H171" i="91" s="1"/>
  <c r="H101" i="91"/>
  <c r="H118" i="91" s="1"/>
  <c r="H170" i="91" s="1"/>
  <c r="H100" i="91"/>
  <c r="H117" i="91" s="1"/>
  <c r="H169" i="91" s="1"/>
  <c r="H99" i="91"/>
  <c r="H116" i="91" s="1"/>
  <c r="H168" i="91" s="1"/>
  <c r="J15" i="91"/>
  <c r="K156" i="91"/>
  <c r="Q156" i="91" s="1"/>
  <c r="K121" i="91"/>
  <c r="K173" i="91" s="1"/>
  <c r="N75" i="91"/>
  <c r="N69" i="91"/>
  <c r="N71" i="91"/>
  <c r="G107" i="91"/>
  <c r="G124" i="91" s="1"/>
  <c r="G176" i="91" s="1"/>
  <c r="G109" i="91"/>
  <c r="G126" i="91" s="1"/>
  <c r="G178" i="91" s="1"/>
  <c r="G101" i="91"/>
  <c r="G118" i="91" s="1"/>
  <c r="G170" i="91" s="1"/>
  <c r="G106" i="91"/>
  <c r="G123" i="91" s="1"/>
  <c r="G175" i="91" s="1"/>
  <c r="G111" i="91"/>
  <c r="G128" i="91" s="1"/>
  <c r="G180" i="91" s="1"/>
  <c r="G108" i="91"/>
  <c r="G100" i="91"/>
  <c r="G117" i="91" s="1"/>
  <c r="G169" i="91" s="1"/>
  <c r="G105" i="91"/>
  <c r="G122" i="91" s="1"/>
  <c r="G174" i="91" s="1"/>
  <c r="G110" i="91"/>
  <c r="G127" i="91" s="1"/>
  <c r="G179" i="91" s="1"/>
  <c r="G104" i="91"/>
  <c r="G121" i="91" s="1"/>
  <c r="G173" i="91" s="1"/>
  <c r="G99" i="91"/>
  <c r="G116" i="91" s="1"/>
  <c r="G168" i="91" s="1"/>
  <c r="G103" i="91"/>
  <c r="G120" i="91" s="1"/>
  <c r="G172" i="91" s="1"/>
  <c r="G102" i="91"/>
  <c r="G119" i="91" s="1"/>
  <c r="G171" i="91" s="1"/>
  <c r="J16" i="91"/>
  <c r="H10" i="91"/>
  <c r="M84" i="91"/>
  <c r="M81" i="91"/>
  <c r="M83" i="91"/>
  <c r="M90" i="91"/>
  <c r="M85" i="91"/>
  <c r="M86" i="91"/>
  <c r="M89" i="91"/>
  <c r="M88" i="91"/>
  <c r="M91" i="91"/>
  <c r="M82" i="91"/>
  <c r="M87" i="91"/>
  <c r="M92" i="91"/>
  <c r="N67" i="91"/>
  <c r="N150" i="91"/>
  <c r="O98" i="91"/>
  <c r="N72" i="91"/>
  <c r="N40" i="91"/>
  <c r="N41" i="91" s="1"/>
  <c r="O25" i="91"/>
  <c r="N45" i="91" s="1"/>
  <c r="N80" i="91" s="1"/>
  <c r="N58" i="91" a="1"/>
  <c r="N58" i="91" s="1"/>
  <c r="E111" i="91"/>
  <c r="E128" i="91" s="1"/>
  <c r="E180" i="91" s="1"/>
  <c r="E110" i="91"/>
  <c r="E109" i="91"/>
  <c r="E126" i="91" s="1"/>
  <c r="E178" i="91" s="1"/>
  <c r="E108" i="91"/>
  <c r="E125" i="91" s="1"/>
  <c r="E177" i="91" s="1"/>
  <c r="E107" i="91"/>
  <c r="E124" i="91" s="1"/>
  <c r="E176" i="91" s="1"/>
  <c r="E106" i="91"/>
  <c r="E123" i="91" s="1"/>
  <c r="E175" i="91" s="1"/>
  <c r="E105" i="91"/>
  <c r="E122" i="91" s="1"/>
  <c r="E174" i="91" s="1"/>
  <c r="E104" i="91"/>
  <c r="E121" i="91" s="1"/>
  <c r="E173" i="91" s="1"/>
  <c r="E103" i="91"/>
  <c r="E120" i="91" s="1"/>
  <c r="E172" i="91" s="1"/>
  <c r="E102" i="91"/>
  <c r="E119" i="91" s="1"/>
  <c r="E171" i="91" s="1"/>
  <c r="E101" i="91"/>
  <c r="E118" i="91" s="1"/>
  <c r="E170" i="91" s="1"/>
  <c r="E100" i="91"/>
  <c r="E117" i="91" s="1"/>
  <c r="E169" i="91" s="1"/>
  <c r="E99" i="91"/>
  <c r="E116" i="91" s="1"/>
  <c r="E168" i="91" s="1"/>
  <c r="J18" i="91"/>
  <c r="N70" i="91"/>
  <c r="D91" i="90"/>
  <c r="C92" i="90"/>
  <c r="E91" i="90"/>
  <c r="B9" i="90"/>
  <c r="B27" i="90"/>
  <c r="B8" i="90" s="1"/>
  <c r="D18" i="90"/>
  <c r="C39" i="90"/>
  <c r="C19" i="90"/>
  <c r="P44" i="90"/>
  <c r="P62" i="90" s="1"/>
  <c r="O81" i="90"/>
  <c r="P80" i="90"/>
  <c r="D121" i="88"/>
  <c r="D117" i="88"/>
  <c r="N184" i="88"/>
  <c r="O132" i="88"/>
  <c r="D118" i="88"/>
  <c r="F161" i="88"/>
  <c r="Q161" i="88" s="1"/>
  <c r="F126" i="88"/>
  <c r="F178" i="88" s="1"/>
  <c r="G160" i="88"/>
  <c r="Q160" i="88" s="1"/>
  <c r="G125" i="88"/>
  <c r="G177" i="88" s="1"/>
  <c r="N86" i="88"/>
  <c r="N92" i="88"/>
  <c r="N88" i="88"/>
  <c r="H9" i="88"/>
  <c r="N89" i="88"/>
  <c r="N87" i="88"/>
  <c r="N83" i="88"/>
  <c r="N81" i="88"/>
  <c r="N90" i="88"/>
  <c r="N91" i="88"/>
  <c r="N84" i="88"/>
  <c r="N85" i="88"/>
  <c r="N82" i="88"/>
  <c r="H111" i="88"/>
  <c r="H128" i="88" s="1"/>
  <c r="H180" i="88" s="1"/>
  <c r="H110" i="88"/>
  <c r="H127" i="88" s="1"/>
  <c r="H179" i="88" s="1"/>
  <c r="H109" i="88"/>
  <c r="H126" i="88" s="1"/>
  <c r="H178" i="88" s="1"/>
  <c r="H108" i="88"/>
  <c r="H125" i="88" s="1"/>
  <c r="H177" i="88" s="1"/>
  <c r="H107" i="88"/>
  <c r="H106" i="88"/>
  <c r="H123" i="88" s="1"/>
  <c r="H175" i="88" s="1"/>
  <c r="H105" i="88"/>
  <c r="H122" i="88" s="1"/>
  <c r="H174" i="88" s="1"/>
  <c r="H104" i="88"/>
  <c r="H121" i="88" s="1"/>
  <c r="H173" i="88" s="1"/>
  <c r="H103" i="88"/>
  <c r="H120" i="88" s="1"/>
  <c r="H172" i="88" s="1"/>
  <c r="H102" i="88"/>
  <c r="H119" i="88" s="1"/>
  <c r="H171" i="88" s="1"/>
  <c r="H101" i="88"/>
  <c r="H118" i="88" s="1"/>
  <c r="H170" i="88" s="1"/>
  <c r="H100" i="88"/>
  <c r="H117" i="88" s="1"/>
  <c r="H169" i="88" s="1"/>
  <c r="H99" i="88"/>
  <c r="H116" i="88" s="1"/>
  <c r="H168" i="88" s="1"/>
  <c r="J15" i="88"/>
  <c r="J157" i="88"/>
  <c r="Q157" i="88" s="1"/>
  <c r="J122" i="88"/>
  <c r="J174" i="88" s="1"/>
  <c r="D120" i="88"/>
  <c r="D125" i="88"/>
  <c r="D163" i="88"/>
  <c r="Q163" i="88" s="1"/>
  <c r="D128" i="88"/>
  <c r="D124" i="88"/>
  <c r="N74" i="88"/>
  <c r="N72" i="88"/>
  <c r="N75" i="88"/>
  <c r="N76" i="88"/>
  <c r="O66" i="88"/>
  <c r="N71" i="88"/>
  <c r="N73" i="88"/>
  <c r="N69" i="88"/>
  <c r="N68" i="88"/>
  <c r="N70" i="88"/>
  <c r="O63" i="88"/>
  <c r="E162" i="88"/>
  <c r="Q162" i="88" s="1"/>
  <c r="E127" i="88"/>
  <c r="E179" i="88" s="1"/>
  <c r="N150" i="88"/>
  <c r="O98" i="88"/>
  <c r="M93" i="88"/>
  <c r="M94" i="88" s="1"/>
  <c r="D119" i="88"/>
  <c r="D127" i="88"/>
  <c r="B26" i="88"/>
  <c r="B7" i="88" s="1"/>
  <c r="B8" i="88"/>
  <c r="D122" i="88"/>
  <c r="D126" i="88"/>
  <c r="I158" i="88"/>
  <c r="Q158" i="88" s="1"/>
  <c r="I123" i="88"/>
  <c r="I175" i="88" s="1"/>
  <c r="O58" i="88" a="1"/>
  <c r="O58" i="88" s="1"/>
  <c r="P25" i="88"/>
  <c r="O45" i="88"/>
  <c r="O80" i="88" s="1"/>
  <c r="O40" i="88"/>
  <c r="O41" i="88" s="1"/>
  <c r="O93" i="88"/>
  <c r="P115" i="88"/>
  <c r="P167" i="88" s="1"/>
  <c r="O167" i="88"/>
  <c r="D123" i="88"/>
  <c r="D116" i="88"/>
  <c r="K156" i="88"/>
  <c r="Q156" i="88" s="1"/>
  <c r="K121" i="88"/>
  <c r="K173" i="88" s="1"/>
  <c r="L110" i="88"/>
  <c r="L127" i="88" s="1"/>
  <c r="L179" i="88" s="1"/>
  <c r="L102" i="88"/>
  <c r="L119" i="88" s="1"/>
  <c r="L171" i="88" s="1"/>
  <c r="L111" i="88"/>
  <c r="L128" i="88" s="1"/>
  <c r="L180" i="88" s="1"/>
  <c r="L103" i="88"/>
  <c r="L104" i="88"/>
  <c r="L121" i="88" s="1"/>
  <c r="L173" i="88" s="1"/>
  <c r="L105" i="88"/>
  <c r="L122" i="88" s="1"/>
  <c r="L174" i="88" s="1"/>
  <c r="L106" i="88"/>
  <c r="L123" i="88" s="1"/>
  <c r="L175" i="88" s="1"/>
  <c r="L107" i="88"/>
  <c r="L124" i="88" s="1"/>
  <c r="L176" i="88" s="1"/>
  <c r="L109" i="88"/>
  <c r="L126" i="88" s="1"/>
  <c r="L178" i="88" s="1"/>
  <c r="L101" i="88"/>
  <c r="L118" i="88" s="1"/>
  <c r="L170" i="88" s="1"/>
  <c r="L108" i="88"/>
  <c r="L125" i="88" s="1"/>
  <c r="L177" i="88" s="1"/>
  <c r="L99" i="88"/>
  <c r="L116" i="88" s="1"/>
  <c r="L168" i="88" s="1"/>
  <c r="L100" i="88"/>
  <c r="L117" i="88" s="1"/>
  <c r="L169" i="88" s="1"/>
  <c r="J11" i="88"/>
  <c r="D19" i="87"/>
  <c r="C20" i="87"/>
  <c r="O81" i="87"/>
  <c r="P80" i="87"/>
  <c r="O44" i="87"/>
  <c r="O62" i="87" s="1"/>
  <c r="P26" i="87"/>
  <c r="B28" i="87"/>
  <c r="B10" i="87"/>
  <c r="Q18" i="85"/>
  <c r="Q16" i="84"/>
  <c r="C17" i="84"/>
  <c r="Q17" i="84" s="1"/>
  <c r="C16" i="66"/>
  <c r="Q15" i="66"/>
  <c r="K29" i="111" l="1"/>
  <c r="O24" i="111"/>
  <c r="O22" i="111"/>
  <c r="K30" i="111"/>
  <c r="O20" i="111"/>
  <c r="O23" i="111"/>
  <c r="J31" i="111"/>
  <c r="G52" i="111"/>
  <c r="G53" i="111" s="1"/>
  <c r="J1" i="111"/>
  <c r="E53" i="111"/>
  <c r="J52" i="111" s="1"/>
  <c r="O25" i="111"/>
  <c r="O30" i="111"/>
  <c r="O27" i="111"/>
  <c r="O21" i="111"/>
  <c r="O19" i="111"/>
  <c r="M31" i="111"/>
  <c r="O26" i="111"/>
  <c r="G31" i="111"/>
  <c r="G32" i="111" s="1"/>
  <c r="E32" i="111"/>
  <c r="I40" i="111"/>
  <c r="L19" i="111" s="1"/>
  <c r="O90" i="111"/>
  <c r="F19" i="110" a="1"/>
  <c r="F21" i="110" s="1"/>
  <c r="O112" i="110"/>
  <c r="O94" i="110"/>
  <c r="P112" i="110"/>
  <c r="P94" i="110"/>
  <c r="D52" i="110"/>
  <c r="P161" i="109"/>
  <c r="D52" i="109"/>
  <c r="P125" i="109"/>
  <c r="M40" i="109" s="1"/>
  <c r="P126" i="109"/>
  <c r="F19" i="108" a="1"/>
  <c r="F29" i="108" s="1"/>
  <c r="F19" i="109" a="1"/>
  <c r="L40" i="108"/>
  <c r="L40" i="107"/>
  <c r="D52" i="106"/>
  <c r="P94" i="106"/>
  <c r="P112" i="106"/>
  <c r="P113" i="105"/>
  <c r="D49" i="105"/>
  <c r="D41" i="105"/>
  <c r="D50" i="105"/>
  <c r="D42" i="105"/>
  <c r="D40" i="105"/>
  <c r="D46" i="105"/>
  <c r="D26" i="105"/>
  <c r="D45" i="105"/>
  <c r="D29" i="105"/>
  <c r="D21" i="105"/>
  <c r="D19" i="105"/>
  <c r="D44" i="105"/>
  <c r="D27" i="105"/>
  <c r="D25" i="105"/>
  <c r="D28" i="105"/>
  <c r="D20" i="105"/>
  <c r="D31" i="105"/>
  <c r="D24" i="105"/>
  <c r="D52" i="105"/>
  <c r="D48" i="105"/>
  <c r="D30" i="105"/>
  <c r="D22" i="105"/>
  <c r="D47" i="105"/>
  <c r="D43" i="105"/>
  <c r="D51" i="105"/>
  <c r="D23" i="105"/>
  <c r="P114" i="105"/>
  <c r="P115" i="105"/>
  <c r="P116" i="105"/>
  <c r="P117" i="105"/>
  <c r="P118" i="105"/>
  <c r="P119" i="105"/>
  <c r="P120" i="105"/>
  <c r="P121" i="105"/>
  <c r="P122" i="105"/>
  <c r="P123" i="105"/>
  <c r="P124" i="105"/>
  <c r="F19" i="92" a="1"/>
  <c r="P75" i="94"/>
  <c r="P68" i="94"/>
  <c r="P22" i="84"/>
  <c r="O36" i="84"/>
  <c r="O38" i="84" s="1"/>
  <c r="F8" i="102" a="1"/>
  <c r="F11" i="102" s="1"/>
  <c r="P45" i="103"/>
  <c r="P80" i="103" s="1"/>
  <c r="P40" i="103"/>
  <c r="P41" i="103" s="1"/>
  <c r="P93" i="103"/>
  <c r="P94" i="103" s="1"/>
  <c r="H9" i="103"/>
  <c r="N90" i="103"/>
  <c r="N86" i="103"/>
  <c r="N84" i="103"/>
  <c r="N82" i="103"/>
  <c r="N81" i="103"/>
  <c r="N89" i="103"/>
  <c r="N91" i="103"/>
  <c r="N92" i="103"/>
  <c r="N87" i="103"/>
  <c r="N88" i="103"/>
  <c r="N83" i="103"/>
  <c r="N85" i="103"/>
  <c r="O66" i="103"/>
  <c r="P66" i="103" s="1"/>
  <c r="O45" i="103"/>
  <c r="O80" i="103" s="1"/>
  <c r="O167" i="103"/>
  <c r="P115" i="103"/>
  <c r="P167" i="103" s="1"/>
  <c r="O150" i="103"/>
  <c r="P98" i="103"/>
  <c r="P150" i="103" s="1"/>
  <c r="O81" i="103"/>
  <c r="H8" i="103"/>
  <c r="O88" i="103"/>
  <c r="O92" i="103"/>
  <c r="O91" i="103"/>
  <c r="O86" i="103"/>
  <c r="O89" i="103"/>
  <c r="O90" i="103"/>
  <c r="O85" i="103"/>
  <c r="O82" i="103"/>
  <c r="O84" i="103"/>
  <c r="O83" i="103"/>
  <c r="O87" i="103"/>
  <c r="P65" i="103"/>
  <c r="O184" i="103"/>
  <c r="P132" i="103"/>
  <c r="P184" i="103" s="1"/>
  <c r="Q38" i="103"/>
  <c r="P58" i="103" s="1" a="1"/>
  <c r="P58" i="103" s="1"/>
  <c r="C19" i="103"/>
  <c r="D19" i="103" s="1"/>
  <c r="H58" i="103" a="1"/>
  <c r="H58" i="103" s="1"/>
  <c r="F58" i="103" a="1"/>
  <c r="F58" i="103" s="1"/>
  <c r="G58" i="103" a="1"/>
  <c r="G58" i="103" s="1"/>
  <c r="M58" i="103" a="1"/>
  <c r="M58" i="103" s="1"/>
  <c r="E58" i="103" a="1"/>
  <c r="E58" i="103" s="1"/>
  <c r="J58" i="103" a="1"/>
  <c r="J58" i="103" s="1"/>
  <c r="D58" i="103" a="1"/>
  <c r="D58" i="103" s="1"/>
  <c r="L58" i="103" a="1"/>
  <c r="L58" i="103" s="1"/>
  <c r="I58" i="103" a="1"/>
  <c r="I58" i="103" s="1"/>
  <c r="K58" i="103" a="1"/>
  <c r="K58" i="103" s="1"/>
  <c r="D20" i="102"/>
  <c r="D92" i="102"/>
  <c r="C93" i="102"/>
  <c r="P26" i="102"/>
  <c r="N44" i="102"/>
  <c r="N62" i="102" s="1"/>
  <c r="F8" i="99" a="1"/>
  <c r="F20" i="99" s="1"/>
  <c r="N88" i="100"/>
  <c r="H9" i="100"/>
  <c r="N90" i="100"/>
  <c r="N92" i="100"/>
  <c r="N83" i="100"/>
  <c r="N84" i="100"/>
  <c r="N91" i="100"/>
  <c r="N81" i="100"/>
  <c r="N86" i="100"/>
  <c r="N82" i="100"/>
  <c r="N89" i="100"/>
  <c r="N85" i="100"/>
  <c r="N87" i="100"/>
  <c r="O66" i="100"/>
  <c r="P115" i="100"/>
  <c r="P167" i="100" s="1"/>
  <c r="O167" i="100"/>
  <c r="Q38" i="100"/>
  <c r="C19" i="100"/>
  <c r="D19" i="100" s="1"/>
  <c r="D58" i="100" a="1"/>
  <c r="D58" i="100" s="1"/>
  <c r="H58" i="100" a="1"/>
  <c r="H58" i="100" s="1"/>
  <c r="G58" i="100" a="1"/>
  <c r="G58" i="100" s="1"/>
  <c r="F58" i="100" a="1"/>
  <c r="F58" i="100" s="1"/>
  <c r="E58" i="100" a="1"/>
  <c r="E58" i="100" s="1"/>
  <c r="O40" i="100"/>
  <c r="O41" i="100" s="1"/>
  <c r="P25" i="100"/>
  <c r="O58" i="100" a="1"/>
  <c r="O58" i="100" s="1"/>
  <c r="O93" i="100"/>
  <c r="J84" i="100"/>
  <c r="J92" i="100"/>
  <c r="J86" i="100"/>
  <c r="J91" i="100"/>
  <c r="J85" i="100"/>
  <c r="J87" i="100"/>
  <c r="J89" i="100"/>
  <c r="J81" i="100"/>
  <c r="J83" i="100"/>
  <c r="J90" i="100"/>
  <c r="J88" i="100"/>
  <c r="J82" i="100"/>
  <c r="K70" i="100"/>
  <c r="L70" i="100" s="1"/>
  <c r="M70" i="100" s="1"/>
  <c r="H13" i="100"/>
  <c r="I89" i="100"/>
  <c r="I81" i="100"/>
  <c r="I82" i="100"/>
  <c r="I92" i="100"/>
  <c r="I90" i="100"/>
  <c r="I83" i="100"/>
  <c r="I84" i="100"/>
  <c r="I91" i="100"/>
  <c r="I87" i="100"/>
  <c r="I86" i="100"/>
  <c r="I88" i="100"/>
  <c r="I85" i="100"/>
  <c r="J71" i="100"/>
  <c r="K71" i="100" s="1"/>
  <c r="L71" i="100" s="1"/>
  <c r="M71" i="100" s="1"/>
  <c r="H14" i="100"/>
  <c r="L90" i="100"/>
  <c r="L85" i="100"/>
  <c r="L89" i="100"/>
  <c r="L81" i="100"/>
  <c r="L82" i="100"/>
  <c r="L88" i="100"/>
  <c r="L83" i="100"/>
  <c r="L86" i="100"/>
  <c r="L91" i="100"/>
  <c r="L84" i="100"/>
  <c r="L92" i="100"/>
  <c r="L87" i="100"/>
  <c r="H11" i="100"/>
  <c r="M68" i="100"/>
  <c r="K89" i="100"/>
  <c r="K87" i="100"/>
  <c r="K82" i="100"/>
  <c r="K88" i="100"/>
  <c r="K83" i="100"/>
  <c r="K86" i="100"/>
  <c r="K91" i="100"/>
  <c r="K92" i="100"/>
  <c r="K85" i="100"/>
  <c r="K84" i="100"/>
  <c r="K81" i="100"/>
  <c r="K90" i="100"/>
  <c r="H12" i="100"/>
  <c r="L69" i="100"/>
  <c r="M69" i="100" s="1"/>
  <c r="O184" i="100"/>
  <c r="P132" i="100"/>
  <c r="P184" i="100" s="1"/>
  <c r="M58" i="100" a="1"/>
  <c r="M58" i="100" s="1"/>
  <c r="P26" i="99"/>
  <c r="D19" i="99"/>
  <c r="C20" i="99"/>
  <c r="N44" i="99"/>
  <c r="N62" i="99" s="1"/>
  <c r="F8" i="96" a="1"/>
  <c r="F13" i="96" s="1"/>
  <c r="O167" i="97"/>
  <c r="P115" i="97"/>
  <c r="P167" i="97" s="1"/>
  <c r="H8" i="97"/>
  <c r="O83" i="97"/>
  <c r="O81" i="97"/>
  <c r="O90" i="97"/>
  <c r="O92" i="97"/>
  <c r="O89" i="97"/>
  <c r="O85" i="97"/>
  <c r="O87" i="97"/>
  <c r="O86" i="97"/>
  <c r="O91" i="97"/>
  <c r="O88" i="97"/>
  <c r="O84" i="97"/>
  <c r="O82" i="97"/>
  <c r="M84" i="97"/>
  <c r="M86" i="97"/>
  <c r="M85" i="97"/>
  <c r="M92" i="97"/>
  <c r="M87" i="97"/>
  <c r="M90" i="97"/>
  <c r="M88" i="97"/>
  <c r="M83" i="97"/>
  <c r="M82" i="97"/>
  <c r="H10" i="97"/>
  <c r="M89" i="97"/>
  <c r="M91" i="97"/>
  <c r="M81" i="97"/>
  <c r="N67" i="97"/>
  <c r="P40" i="97"/>
  <c r="P41" i="97" s="1"/>
  <c r="P45" i="97"/>
  <c r="P80" i="97" s="1"/>
  <c r="P93" i="97"/>
  <c r="P94" i="97" s="1"/>
  <c r="P65" i="97"/>
  <c r="O45" i="97"/>
  <c r="O80" i="97" s="1"/>
  <c r="Q38" i="97"/>
  <c r="P58" i="97" s="1" a="1"/>
  <c r="P58" i="97" s="1"/>
  <c r="C19" i="97"/>
  <c r="D19" i="97" s="1"/>
  <c r="D58" i="97" a="1"/>
  <c r="D58" i="97" s="1"/>
  <c r="I58" i="97" a="1"/>
  <c r="I58" i="97" s="1"/>
  <c r="L58" i="97" a="1"/>
  <c r="L58" i="97" s="1"/>
  <c r="H58" i="97" a="1"/>
  <c r="H58" i="97" s="1"/>
  <c r="J58" i="97" a="1"/>
  <c r="J58" i="97" s="1"/>
  <c r="N58" i="97" a="1"/>
  <c r="N58" i="97" s="1"/>
  <c r="K58" i="97" a="1"/>
  <c r="K58" i="97" s="1"/>
  <c r="F58" i="97" a="1"/>
  <c r="F58" i="97" s="1"/>
  <c r="E58" i="97" a="1"/>
  <c r="E58" i="97" s="1"/>
  <c r="G58" i="97" a="1"/>
  <c r="G58" i="97" s="1"/>
  <c r="D92" i="96"/>
  <c r="C93" i="96"/>
  <c r="D19" i="96"/>
  <c r="P26" i="96"/>
  <c r="C20" i="96"/>
  <c r="P69" i="94"/>
  <c r="F40" i="92" a="1"/>
  <c r="F47" i="92" s="1"/>
  <c r="F8" i="93" a="1"/>
  <c r="E21" i="94"/>
  <c r="D93" i="94"/>
  <c r="D94" i="94" s="1"/>
  <c r="G93" i="94"/>
  <c r="G94" i="94" s="1"/>
  <c r="L93" i="94"/>
  <c r="L94" i="94" s="1"/>
  <c r="M93" i="94"/>
  <c r="M94" i="94" s="1"/>
  <c r="H93" i="94"/>
  <c r="H94" i="94" s="1"/>
  <c r="H8" i="94"/>
  <c r="O89" i="94"/>
  <c r="O86" i="94"/>
  <c r="O88" i="94"/>
  <c r="O82" i="94"/>
  <c r="O92" i="94"/>
  <c r="O83" i="94"/>
  <c r="O91" i="94"/>
  <c r="O90" i="94"/>
  <c r="O84" i="94"/>
  <c r="O81" i="94"/>
  <c r="O87" i="94"/>
  <c r="O85" i="94"/>
  <c r="P65" i="94"/>
  <c r="E93" i="94"/>
  <c r="E94" i="94" s="1"/>
  <c r="N93" i="94"/>
  <c r="N94" i="94" s="1"/>
  <c r="I111" i="94"/>
  <c r="I128" i="94" s="1"/>
  <c r="I180" i="94" s="1"/>
  <c r="I110" i="94"/>
  <c r="I127" i="94" s="1"/>
  <c r="I179" i="94" s="1"/>
  <c r="I109" i="94"/>
  <c r="I126" i="94" s="1"/>
  <c r="I178" i="94" s="1"/>
  <c r="I108" i="94"/>
  <c r="I125" i="94" s="1"/>
  <c r="I177" i="94" s="1"/>
  <c r="I107" i="94"/>
  <c r="I124" i="94" s="1"/>
  <c r="I176" i="94" s="1"/>
  <c r="I106" i="94"/>
  <c r="I105" i="94"/>
  <c r="I122" i="94" s="1"/>
  <c r="I174" i="94" s="1"/>
  <c r="I104" i="94"/>
  <c r="I121" i="94" s="1"/>
  <c r="I173" i="94" s="1"/>
  <c r="I103" i="94"/>
  <c r="I120" i="94" s="1"/>
  <c r="I172" i="94" s="1"/>
  <c r="I102" i="94"/>
  <c r="I119" i="94" s="1"/>
  <c r="I171" i="94" s="1"/>
  <c r="I101" i="94"/>
  <c r="I118" i="94" s="1"/>
  <c r="I170" i="94" s="1"/>
  <c r="I100" i="94"/>
  <c r="I117" i="94" s="1"/>
  <c r="I169" i="94" s="1"/>
  <c r="I99" i="94"/>
  <c r="I116" i="94" s="1"/>
  <c r="I168" i="94" s="1"/>
  <c r="J14" i="94"/>
  <c r="P66" i="94"/>
  <c r="J111" i="94"/>
  <c r="J128" i="94" s="1"/>
  <c r="J180" i="94" s="1"/>
  <c r="J110" i="94"/>
  <c r="J127" i="94" s="1"/>
  <c r="J179" i="94" s="1"/>
  <c r="J109" i="94"/>
  <c r="J126" i="94" s="1"/>
  <c r="J178" i="94" s="1"/>
  <c r="J108" i="94"/>
  <c r="J125" i="94" s="1"/>
  <c r="J177" i="94" s="1"/>
  <c r="J107" i="94"/>
  <c r="J124" i="94" s="1"/>
  <c r="J176" i="94" s="1"/>
  <c r="J106" i="94"/>
  <c r="J123" i="94" s="1"/>
  <c r="J175" i="94" s="1"/>
  <c r="J105" i="94"/>
  <c r="J104" i="94"/>
  <c r="J121" i="94" s="1"/>
  <c r="J173" i="94" s="1"/>
  <c r="J103" i="94"/>
  <c r="J120" i="94" s="1"/>
  <c r="J172" i="94" s="1"/>
  <c r="J102" i="94"/>
  <c r="J119" i="94" s="1"/>
  <c r="J171" i="94" s="1"/>
  <c r="J101" i="94"/>
  <c r="J118" i="94" s="1"/>
  <c r="J170" i="94" s="1"/>
  <c r="J100" i="94"/>
  <c r="J117" i="94" s="1"/>
  <c r="J169" i="94" s="1"/>
  <c r="J99" i="94"/>
  <c r="J116" i="94" s="1"/>
  <c r="J168" i="94" s="1"/>
  <c r="J13" i="94"/>
  <c r="P45" i="94"/>
  <c r="P80" i="94" s="1"/>
  <c r="P40" i="94"/>
  <c r="P41" i="94" s="1"/>
  <c r="P93" i="94"/>
  <c r="P94" i="94" s="1"/>
  <c r="P58" i="94" a="1"/>
  <c r="P58" i="94" s="1"/>
  <c r="P67" i="94"/>
  <c r="F109" i="94"/>
  <c r="F101" i="94"/>
  <c r="F118" i="94" s="1"/>
  <c r="F170" i="94" s="1"/>
  <c r="F104" i="94"/>
  <c r="F121" i="94" s="1"/>
  <c r="F173" i="94" s="1"/>
  <c r="F105" i="94"/>
  <c r="F122" i="94" s="1"/>
  <c r="F174" i="94" s="1"/>
  <c r="F106" i="94"/>
  <c r="F123" i="94" s="1"/>
  <c r="F175" i="94" s="1"/>
  <c r="F108" i="94"/>
  <c r="F125" i="94" s="1"/>
  <c r="F177" i="94" s="1"/>
  <c r="F100" i="94"/>
  <c r="F117" i="94" s="1"/>
  <c r="F169" i="94" s="1"/>
  <c r="F99" i="94"/>
  <c r="F116" i="94" s="1"/>
  <c r="F168" i="94" s="1"/>
  <c r="F103" i="94"/>
  <c r="F120" i="94" s="1"/>
  <c r="F172" i="94" s="1"/>
  <c r="F110" i="94"/>
  <c r="F127" i="94" s="1"/>
  <c r="F179" i="94" s="1"/>
  <c r="F107" i="94"/>
  <c r="F124" i="94" s="1"/>
  <c r="F176" i="94" s="1"/>
  <c r="F102" i="94"/>
  <c r="F119" i="94" s="1"/>
  <c r="F171" i="94" s="1"/>
  <c r="F111" i="94"/>
  <c r="F128" i="94" s="1"/>
  <c r="F180" i="94" s="1"/>
  <c r="J17" i="94"/>
  <c r="K93" i="94"/>
  <c r="K94" i="94" s="1"/>
  <c r="P70" i="94"/>
  <c r="D19" i="93"/>
  <c r="C20" i="93"/>
  <c r="P26" i="93"/>
  <c r="D92" i="93"/>
  <c r="C93" i="93"/>
  <c r="C144" i="92"/>
  <c r="D51" i="92"/>
  <c r="P58" i="92"/>
  <c r="O76" i="92" s="1"/>
  <c r="N76" i="92"/>
  <c r="M94" i="92"/>
  <c r="M112" i="92"/>
  <c r="P124" i="92"/>
  <c r="P126" i="92" s="1"/>
  <c r="C161" i="92"/>
  <c r="C52" i="92"/>
  <c r="P165" i="92"/>
  <c r="P148" i="92"/>
  <c r="D120" i="91"/>
  <c r="D122" i="91"/>
  <c r="O72" i="91"/>
  <c r="D123" i="91"/>
  <c r="O150" i="91"/>
  <c r="P98" i="91"/>
  <c r="P150" i="91" s="1"/>
  <c r="O69" i="91"/>
  <c r="O167" i="91"/>
  <c r="P115" i="91"/>
  <c r="P167" i="91" s="1"/>
  <c r="D116" i="91"/>
  <c r="D124" i="91"/>
  <c r="F161" i="91"/>
  <c r="Q161" i="91" s="1"/>
  <c r="F126" i="91"/>
  <c r="F178" i="91" s="1"/>
  <c r="E162" i="91"/>
  <c r="Q162" i="91" s="1"/>
  <c r="E127" i="91"/>
  <c r="E179" i="91" s="1"/>
  <c r="O71" i="91"/>
  <c r="G160" i="91"/>
  <c r="Q160" i="91" s="1"/>
  <c r="G125" i="91"/>
  <c r="G177" i="91" s="1"/>
  <c r="O75" i="91"/>
  <c r="I158" i="91"/>
  <c r="Q158" i="91" s="1"/>
  <c r="I123" i="91"/>
  <c r="I175" i="91" s="1"/>
  <c r="D117" i="91"/>
  <c r="D125" i="91"/>
  <c r="L111" i="91"/>
  <c r="L128" i="91" s="1"/>
  <c r="L180" i="91" s="1"/>
  <c r="L110" i="91"/>
  <c r="L127" i="91" s="1"/>
  <c r="L179" i="91" s="1"/>
  <c r="L109" i="91"/>
  <c r="L126" i="91" s="1"/>
  <c r="L178" i="91" s="1"/>
  <c r="L108" i="91"/>
  <c r="L125" i="91" s="1"/>
  <c r="L177" i="91" s="1"/>
  <c r="L107" i="91"/>
  <c r="L124" i="91" s="1"/>
  <c r="L176" i="91" s="1"/>
  <c r="L106" i="91"/>
  <c r="L123" i="91" s="1"/>
  <c r="L175" i="91" s="1"/>
  <c r="L105" i="91"/>
  <c r="L122" i="91" s="1"/>
  <c r="L174" i="91" s="1"/>
  <c r="L104" i="91"/>
  <c r="L121" i="91" s="1"/>
  <c r="L173" i="91" s="1"/>
  <c r="L103" i="91"/>
  <c r="L102" i="91"/>
  <c r="L119" i="91" s="1"/>
  <c r="L171" i="91" s="1"/>
  <c r="L101" i="91"/>
  <c r="L118" i="91" s="1"/>
  <c r="L170" i="91" s="1"/>
  <c r="L100" i="91"/>
  <c r="L117" i="91" s="1"/>
  <c r="L169" i="91" s="1"/>
  <c r="L99" i="91"/>
  <c r="L116" i="91" s="1"/>
  <c r="L168" i="91" s="1"/>
  <c r="J11" i="91"/>
  <c r="J157" i="91"/>
  <c r="Q157" i="91" s="1"/>
  <c r="J122" i="91"/>
  <c r="J174" i="91" s="1"/>
  <c r="D118" i="91"/>
  <c r="D126" i="91"/>
  <c r="H9" i="91"/>
  <c r="N84" i="91"/>
  <c r="N87" i="91"/>
  <c r="N92" i="91"/>
  <c r="N88" i="91"/>
  <c r="N90" i="91"/>
  <c r="N91" i="91"/>
  <c r="N89" i="91"/>
  <c r="N83" i="91"/>
  <c r="N81" i="91"/>
  <c r="N86" i="91"/>
  <c r="N85" i="91"/>
  <c r="N82" i="91"/>
  <c r="O66" i="91"/>
  <c r="O67" i="91"/>
  <c r="O184" i="91"/>
  <c r="P132" i="91"/>
  <c r="P184" i="91" s="1"/>
  <c r="O45" i="91"/>
  <c r="O80" i="91" s="1"/>
  <c r="O40" i="91"/>
  <c r="O41" i="91" s="1"/>
  <c r="P25" i="91"/>
  <c r="O58" i="91" a="1"/>
  <c r="O58" i="91" s="1"/>
  <c r="O93" i="91"/>
  <c r="D119" i="91"/>
  <c r="D127" i="91"/>
  <c r="O74" i="91"/>
  <c r="O73" i="91"/>
  <c r="O76" i="91"/>
  <c r="O70" i="91"/>
  <c r="D163" i="91"/>
  <c r="Q163" i="91" s="1"/>
  <c r="D128" i="91"/>
  <c r="M93" i="91"/>
  <c r="M94" i="91" s="1"/>
  <c r="H159" i="91"/>
  <c r="Q159" i="91" s="1"/>
  <c r="H124" i="91"/>
  <c r="H176" i="91" s="1"/>
  <c r="D121" i="91"/>
  <c r="O68" i="91"/>
  <c r="D19" i="90"/>
  <c r="C20" i="90"/>
  <c r="D92" i="90"/>
  <c r="C93" i="90"/>
  <c r="O81" i="88"/>
  <c r="O87" i="88"/>
  <c r="O86" i="88"/>
  <c r="O83" i="88"/>
  <c r="O88" i="88"/>
  <c r="O90" i="88"/>
  <c r="O91" i="88"/>
  <c r="O84" i="88"/>
  <c r="O89" i="88"/>
  <c r="H8" i="88"/>
  <c r="O85" i="88"/>
  <c r="O92" i="88"/>
  <c r="O82" i="88"/>
  <c r="D170" i="88"/>
  <c r="D179" i="88"/>
  <c r="H159" i="88"/>
  <c r="Q159" i="88" s="1"/>
  <c r="H124" i="88"/>
  <c r="H176" i="88" s="1"/>
  <c r="O72" i="88"/>
  <c r="O75" i="88"/>
  <c r="O76" i="88"/>
  <c r="O71" i="88"/>
  <c r="O73" i="88"/>
  <c r="O70" i="88"/>
  <c r="O67" i="88"/>
  <c r="P63" i="88"/>
  <c r="O74" i="88"/>
  <c r="P65" i="88"/>
  <c r="O69" i="88"/>
  <c r="O68" i="88"/>
  <c r="D177" i="88"/>
  <c r="O184" i="88"/>
  <c r="P132" i="88"/>
  <c r="P184" i="88" s="1"/>
  <c r="D178" i="88"/>
  <c r="D171" i="88"/>
  <c r="N93" i="88"/>
  <c r="N94" i="88" s="1"/>
  <c r="D172" i="88"/>
  <c r="D169" i="88"/>
  <c r="D168" i="88"/>
  <c r="D174" i="88"/>
  <c r="M111" i="88"/>
  <c r="M128" i="88" s="1"/>
  <c r="M180" i="88" s="1"/>
  <c r="M110" i="88"/>
  <c r="M127" i="88" s="1"/>
  <c r="M179" i="88" s="1"/>
  <c r="M109" i="88"/>
  <c r="M126" i="88" s="1"/>
  <c r="M178" i="88" s="1"/>
  <c r="M108" i="88"/>
  <c r="M125" i="88" s="1"/>
  <c r="M177" i="88" s="1"/>
  <c r="M107" i="88"/>
  <c r="M124" i="88" s="1"/>
  <c r="M176" i="88" s="1"/>
  <c r="M106" i="88"/>
  <c r="M105" i="88"/>
  <c r="M122" i="88" s="1"/>
  <c r="M174" i="88" s="1"/>
  <c r="M104" i="88"/>
  <c r="M121" i="88" s="1"/>
  <c r="M173" i="88" s="1"/>
  <c r="M103" i="88"/>
  <c r="M120" i="88" s="1"/>
  <c r="M172" i="88" s="1"/>
  <c r="M102" i="88"/>
  <c r="M101" i="88"/>
  <c r="M118" i="88" s="1"/>
  <c r="M170" i="88" s="1"/>
  <c r="M100" i="88"/>
  <c r="M117" i="88" s="1"/>
  <c r="M169" i="88" s="1"/>
  <c r="M99" i="88"/>
  <c r="J10" i="88"/>
  <c r="D176" i="88"/>
  <c r="P45" i="88"/>
  <c r="P80" i="88" s="1"/>
  <c r="P40" i="88"/>
  <c r="P41" i="88" s="1"/>
  <c r="P93" i="88"/>
  <c r="P94" i="88" s="1"/>
  <c r="P58" i="88" a="1"/>
  <c r="P58" i="88" s="1"/>
  <c r="O150" i="88"/>
  <c r="P98" i="88"/>
  <c r="P150" i="88" s="1"/>
  <c r="D173" i="88"/>
  <c r="L155" i="88"/>
  <c r="Q155" i="88" s="1"/>
  <c r="L120" i="88"/>
  <c r="L172" i="88" s="1"/>
  <c r="D175" i="88"/>
  <c r="D180" i="88"/>
  <c r="B27" i="87"/>
  <c r="B8" i="87" s="1"/>
  <c r="B9" i="87"/>
  <c r="D20" i="87"/>
  <c r="P44" i="87"/>
  <c r="P62" i="87" s="1"/>
  <c r="Q18" i="84"/>
  <c r="Q16" i="66"/>
  <c r="C17" i="66"/>
  <c r="Q17" i="66" s="1"/>
  <c r="O31" i="111" l="1"/>
  <c r="I41" i="111"/>
  <c r="L20" i="111" s="1"/>
  <c r="N90" i="111"/>
  <c r="K31" i="111"/>
  <c r="K52" i="111"/>
  <c r="R183" i="111" a="1"/>
  <c r="R183" i="111" s="1"/>
  <c r="R149" i="111" a="1"/>
  <c r="R149" i="111" s="1"/>
  <c r="R166" i="111" a="1"/>
  <c r="R166" i="111" s="1"/>
  <c r="R132" i="111" a="1"/>
  <c r="R132" i="111" s="1"/>
  <c r="M9" i="111"/>
  <c r="J40" i="111"/>
  <c r="J41" i="111"/>
  <c r="J42" i="111"/>
  <c r="J43" i="111"/>
  <c r="J44" i="111"/>
  <c r="J45" i="111"/>
  <c r="J46" i="111"/>
  <c r="J47" i="111"/>
  <c r="J48" i="111"/>
  <c r="J49" i="111"/>
  <c r="J50" i="111"/>
  <c r="J51" i="111"/>
  <c r="J127" i="111"/>
  <c r="I127" i="111"/>
  <c r="P127" i="111"/>
  <c r="H127" i="111"/>
  <c r="O127" i="111"/>
  <c r="G127" i="111"/>
  <c r="N127" i="111"/>
  <c r="F127" i="111"/>
  <c r="M127" i="111"/>
  <c r="E127" i="111"/>
  <c r="D127" i="111"/>
  <c r="K127" i="111"/>
  <c r="L127" i="111"/>
  <c r="AH93" i="111"/>
  <c r="F29" i="110"/>
  <c r="F22" i="110"/>
  <c r="F30" i="110"/>
  <c r="F27" i="110"/>
  <c r="F24" i="110"/>
  <c r="F25" i="110"/>
  <c r="F26" i="110"/>
  <c r="F31" i="110"/>
  <c r="F20" i="110"/>
  <c r="F19" i="110"/>
  <c r="F28" i="110"/>
  <c r="F23" i="110"/>
  <c r="F25" i="108"/>
  <c r="F46" i="108" s="1"/>
  <c r="F26" i="108"/>
  <c r="F47" i="108" s="1"/>
  <c r="F22" i="108"/>
  <c r="F43" i="108" s="1"/>
  <c r="F19" i="108"/>
  <c r="F40" i="108" s="1"/>
  <c r="F30" i="108"/>
  <c r="F51" i="108" s="1"/>
  <c r="F27" i="108"/>
  <c r="F48" i="108" s="1"/>
  <c r="F23" i="108"/>
  <c r="F44" i="108" s="1"/>
  <c r="F20" i="108"/>
  <c r="F31" i="108"/>
  <c r="F52" i="108" s="1"/>
  <c r="F28" i="108"/>
  <c r="F49" i="108" s="1"/>
  <c r="F31" i="109"/>
  <c r="F23" i="109"/>
  <c r="F30" i="109"/>
  <c r="F22" i="109"/>
  <c r="F29" i="109"/>
  <c r="F21" i="109"/>
  <c r="F28" i="109"/>
  <c r="F20" i="109"/>
  <c r="F27" i="109"/>
  <c r="F19" i="109"/>
  <c r="F26" i="109"/>
  <c r="F25" i="109"/>
  <c r="F24" i="109"/>
  <c r="F21" i="108"/>
  <c r="F42" i="108" s="1"/>
  <c r="F24" i="108"/>
  <c r="F45" i="108" s="1"/>
  <c r="L40" i="109"/>
  <c r="F50" i="108"/>
  <c r="F19" i="106" a="1"/>
  <c r="P125" i="105"/>
  <c r="M40" i="105" s="1"/>
  <c r="P126" i="105"/>
  <c r="P161" i="105"/>
  <c r="F31" i="92"/>
  <c r="F23" i="92"/>
  <c r="F30" i="92"/>
  <c r="F29" i="92"/>
  <c r="F21" i="92"/>
  <c r="F27" i="92"/>
  <c r="F19" i="92"/>
  <c r="F25" i="92"/>
  <c r="F24" i="92"/>
  <c r="F28" i="92"/>
  <c r="F20" i="92"/>
  <c r="F26" i="92"/>
  <c r="F22" i="92"/>
  <c r="N39" i="84"/>
  <c r="M39" i="84"/>
  <c r="F39" i="84"/>
  <c r="I39" i="84"/>
  <c r="J39" i="84"/>
  <c r="K39" i="84"/>
  <c r="O39" i="84"/>
  <c r="L39" i="84"/>
  <c r="D39" i="84"/>
  <c r="E39" i="84"/>
  <c r="G39" i="84"/>
  <c r="H39" i="84"/>
  <c r="N70" i="100"/>
  <c r="O70" i="100" s="1"/>
  <c r="P70" i="100" s="1"/>
  <c r="P74" i="91"/>
  <c r="N71" i="100"/>
  <c r="O71" i="100" s="1"/>
  <c r="P71" i="100" s="1"/>
  <c r="N68" i="100"/>
  <c r="O68" i="100" s="1"/>
  <c r="P68" i="100" s="1"/>
  <c r="N69" i="100"/>
  <c r="O69" i="100" s="1"/>
  <c r="P69" i="100" s="1"/>
  <c r="J93" i="100"/>
  <c r="J94" i="100" s="1"/>
  <c r="F17" i="102"/>
  <c r="F19" i="102"/>
  <c r="F18" i="102"/>
  <c r="F20" i="102"/>
  <c r="F16" i="102"/>
  <c r="F12" i="102"/>
  <c r="F10" i="102"/>
  <c r="F13" i="102"/>
  <c r="F14" i="102"/>
  <c r="F8" i="102"/>
  <c r="F15" i="102"/>
  <c r="F9" i="102"/>
  <c r="P59" i="103"/>
  <c r="P90" i="103"/>
  <c r="H7" i="103"/>
  <c r="P81" i="103"/>
  <c r="P91" i="103"/>
  <c r="P84" i="103"/>
  <c r="P92" i="103"/>
  <c r="P85" i="103"/>
  <c r="P89" i="103"/>
  <c r="P86" i="103"/>
  <c r="P82" i="103"/>
  <c r="P87" i="103"/>
  <c r="P88" i="103"/>
  <c r="P83" i="103"/>
  <c r="L83" i="103"/>
  <c r="L91" i="103"/>
  <c r="L88" i="103"/>
  <c r="L92" i="103"/>
  <c r="L85" i="103"/>
  <c r="L81" i="103"/>
  <c r="L89" i="103"/>
  <c r="L90" i="103"/>
  <c r="L84" i="103"/>
  <c r="L82" i="103"/>
  <c r="L87" i="103"/>
  <c r="L86" i="103"/>
  <c r="H11" i="103"/>
  <c r="M68" i="103"/>
  <c r="N68" i="103" s="1"/>
  <c r="O68" i="103" s="1"/>
  <c r="P68" i="103" s="1"/>
  <c r="P103" i="103" s="1"/>
  <c r="P120" i="103" s="1"/>
  <c r="P172" i="103" s="1"/>
  <c r="H19" i="103"/>
  <c r="J88" i="103"/>
  <c r="K70" i="103"/>
  <c r="L70" i="103" s="1"/>
  <c r="M70" i="103" s="1"/>
  <c r="N70" i="103" s="1"/>
  <c r="O70" i="103" s="1"/>
  <c r="P70" i="103" s="1"/>
  <c r="P105" i="103" s="1"/>
  <c r="P122" i="103" s="1"/>
  <c r="P174" i="103" s="1"/>
  <c r="J90" i="103"/>
  <c r="J85" i="103"/>
  <c r="J92" i="103"/>
  <c r="J91" i="103"/>
  <c r="J82" i="103"/>
  <c r="J86" i="103"/>
  <c r="J84" i="103"/>
  <c r="J83" i="103"/>
  <c r="J87" i="103"/>
  <c r="J81" i="103"/>
  <c r="J89" i="103"/>
  <c r="H13" i="103"/>
  <c r="D92" i="103"/>
  <c r="E76" i="103"/>
  <c r="F76" i="103" s="1"/>
  <c r="G76" i="103" s="1"/>
  <c r="H76" i="103" s="1"/>
  <c r="I76" i="103" s="1"/>
  <c r="J76" i="103" s="1"/>
  <c r="K76" i="103" s="1"/>
  <c r="L76" i="103" s="1"/>
  <c r="M76" i="103" s="1"/>
  <c r="N76" i="103" s="1"/>
  <c r="O76" i="103" s="1"/>
  <c r="P76" i="103" s="1"/>
  <c r="P111" i="103" s="1"/>
  <c r="P128" i="103" s="1"/>
  <c r="P180" i="103" s="1"/>
  <c r="D89" i="103"/>
  <c r="D83" i="103"/>
  <c r="D84" i="103"/>
  <c r="D91" i="103"/>
  <c r="D85" i="103"/>
  <c r="D90" i="103"/>
  <c r="D81" i="103"/>
  <c r="D88" i="103"/>
  <c r="D87" i="103"/>
  <c r="D86" i="103"/>
  <c r="D82" i="103"/>
  <c r="F75" i="103"/>
  <c r="G75" i="103" s="1"/>
  <c r="H75" i="103" s="1"/>
  <c r="I75" i="103" s="1"/>
  <c r="J75" i="103" s="1"/>
  <c r="K75" i="103" s="1"/>
  <c r="L75" i="103" s="1"/>
  <c r="M75" i="103" s="1"/>
  <c r="N75" i="103" s="1"/>
  <c r="O75" i="103" s="1"/>
  <c r="P75" i="103" s="1"/>
  <c r="P110" i="103" s="1"/>
  <c r="P127" i="103" s="1"/>
  <c r="P179" i="103" s="1"/>
  <c r="E84" i="103"/>
  <c r="E86" i="103"/>
  <c r="E85" i="103"/>
  <c r="E81" i="103"/>
  <c r="E87" i="103"/>
  <c r="E88" i="103"/>
  <c r="E82" i="103"/>
  <c r="E91" i="103"/>
  <c r="E92" i="103"/>
  <c r="E89" i="103"/>
  <c r="E83" i="103"/>
  <c r="E90" i="103"/>
  <c r="N93" i="103"/>
  <c r="N94" i="103" s="1"/>
  <c r="M92" i="103"/>
  <c r="M81" i="103"/>
  <c r="M82" i="103"/>
  <c r="M91" i="103"/>
  <c r="M87" i="103"/>
  <c r="M86" i="103"/>
  <c r="M88" i="103"/>
  <c r="M83" i="103"/>
  <c r="M85" i="103"/>
  <c r="M90" i="103"/>
  <c r="M89" i="103"/>
  <c r="M84" i="103"/>
  <c r="H10" i="103"/>
  <c r="N67" i="103"/>
  <c r="O67" i="103" s="1"/>
  <c r="P67" i="103" s="1"/>
  <c r="P102" i="103" s="1"/>
  <c r="P119" i="103" s="1"/>
  <c r="P171" i="103" s="1"/>
  <c r="P101" i="103"/>
  <c r="P118" i="103" s="1"/>
  <c r="P170" i="103" s="1"/>
  <c r="P100" i="103"/>
  <c r="P117" i="103" s="1"/>
  <c r="P169" i="103" s="1"/>
  <c r="P99" i="103"/>
  <c r="J7" i="103"/>
  <c r="E19" i="103"/>
  <c r="Q39" i="103"/>
  <c r="G92" i="103"/>
  <c r="G84" i="103"/>
  <c r="G91" i="103"/>
  <c r="G87" i="103"/>
  <c r="G81" i="103"/>
  <c r="H73" i="103"/>
  <c r="I73" i="103" s="1"/>
  <c r="J73" i="103" s="1"/>
  <c r="K73" i="103" s="1"/>
  <c r="L73" i="103" s="1"/>
  <c r="M73" i="103" s="1"/>
  <c r="N73" i="103" s="1"/>
  <c r="O73" i="103" s="1"/>
  <c r="P73" i="103" s="1"/>
  <c r="P108" i="103" s="1"/>
  <c r="P125" i="103" s="1"/>
  <c r="P177" i="103" s="1"/>
  <c r="G88" i="103"/>
  <c r="G89" i="103"/>
  <c r="G83" i="103"/>
  <c r="G85" i="103"/>
  <c r="G82" i="103"/>
  <c r="G90" i="103"/>
  <c r="G86" i="103"/>
  <c r="H16" i="103"/>
  <c r="H18" i="103"/>
  <c r="K87" i="103"/>
  <c r="K81" i="103"/>
  <c r="K90" i="103"/>
  <c r="K85" i="103"/>
  <c r="K88" i="103"/>
  <c r="K86" i="103"/>
  <c r="K89" i="103"/>
  <c r="K83" i="103"/>
  <c r="K92" i="103"/>
  <c r="K84" i="103"/>
  <c r="K91" i="103"/>
  <c r="K82" i="103"/>
  <c r="L69" i="103"/>
  <c r="M69" i="103" s="1"/>
  <c r="N69" i="103" s="1"/>
  <c r="O69" i="103" s="1"/>
  <c r="P69" i="103" s="1"/>
  <c r="P104" i="103" s="1"/>
  <c r="P121" i="103" s="1"/>
  <c r="P173" i="103" s="1"/>
  <c r="H12" i="103"/>
  <c r="F92" i="103"/>
  <c r="F81" i="103"/>
  <c r="F89" i="103"/>
  <c r="F82" i="103"/>
  <c r="F83" i="103"/>
  <c r="G74" i="103"/>
  <c r="H74" i="103" s="1"/>
  <c r="I74" i="103" s="1"/>
  <c r="J74" i="103" s="1"/>
  <c r="K74" i="103" s="1"/>
  <c r="L74" i="103" s="1"/>
  <c r="M74" i="103" s="1"/>
  <c r="N74" i="103" s="1"/>
  <c r="O74" i="103" s="1"/>
  <c r="P74" i="103" s="1"/>
  <c r="P109" i="103" s="1"/>
  <c r="P126" i="103" s="1"/>
  <c r="P178" i="103" s="1"/>
  <c r="F90" i="103"/>
  <c r="F87" i="103"/>
  <c r="F86" i="103"/>
  <c r="F91" i="103"/>
  <c r="F88" i="103"/>
  <c r="F84" i="103"/>
  <c r="F85" i="103"/>
  <c r="H17" i="103"/>
  <c r="I81" i="103"/>
  <c r="I85" i="103"/>
  <c r="I82" i="103"/>
  <c r="I83" i="103"/>
  <c r="I86" i="103"/>
  <c r="I89" i="103"/>
  <c r="J71" i="103"/>
  <c r="K71" i="103" s="1"/>
  <c r="L71" i="103" s="1"/>
  <c r="M71" i="103" s="1"/>
  <c r="N71" i="103" s="1"/>
  <c r="O71" i="103" s="1"/>
  <c r="P71" i="103" s="1"/>
  <c r="P106" i="103" s="1"/>
  <c r="P123" i="103" s="1"/>
  <c r="P175" i="103" s="1"/>
  <c r="I91" i="103"/>
  <c r="I88" i="103"/>
  <c r="I84" i="103"/>
  <c r="I92" i="103"/>
  <c r="I90" i="103"/>
  <c r="I87" i="103"/>
  <c r="H14" i="103"/>
  <c r="I72" i="103"/>
  <c r="J72" i="103" s="1"/>
  <c r="K72" i="103" s="1"/>
  <c r="L72" i="103" s="1"/>
  <c r="M72" i="103" s="1"/>
  <c r="N72" i="103" s="1"/>
  <c r="O72" i="103" s="1"/>
  <c r="P72" i="103" s="1"/>
  <c r="P107" i="103" s="1"/>
  <c r="P124" i="103" s="1"/>
  <c r="P176" i="103" s="1"/>
  <c r="H84" i="103"/>
  <c r="H83" i="103"/>
  <c r="H88" i="103"/>
  <c r="H90" i="103"/>
  <c r="H86" i="103"/>
  <c r="H87" i="103"/>
  <c r="H89" i="103"/>
  <c r="H85" i="103"/>
  <c r="H92" i="103"/>
  <c r="H81" i="103"/>
  <c r="H82" i="103"/>
  <c r="H91" i="103"/>
  <c r="H15" i="103"/>
  <c r="P44" i="102"/>
  <c r="P62" i="102" s="1"/>
  <c r="O44" i="102"/>
  <c r="O62" i="102" s="1"/>
  <c r="F15" i="99"/>
  <c r="F10" i="96"/>
  <c r="F16" i="99"/>
  <c r="F10" i="99"/>
  <c r="F8" i="99"/>
  <c r="F9" i="99"/>
  <c r="F17" i="99"/>
  <c r="F13" i="99"/>
  <c r="F18" i="99"/>
  <c r="F14" i="99"/>
  <c r="F19" i="99"/>
  <c r="F11" i="99"/>
  <c r="F12" i="99"/>
  <c r="F8" i="96"/>
  <c r="F16" i="96"/>
  <c r="F19" i="96"/>
  <c r="F18" i="96"/>
  <c r="K93" i="100"/>
  <c r="K94" i="100" s="1"/>
  <c r="I93" i="100"/>
  <c r="I94" i="100" s="1"/>
  <c r="H19" i="100"/>
  <c r="J106" i="100"/>
  <c r="J123" i="100" s="1"/>
  <c r="J175" i="100" s="1"/>
  <c r="J104" i="100"/>
  <c r="J121" i="100" s="1"/>
  <c r="J173" i="100" s="1"/>
  <c r="J102" i="100"/>
  <c r="J119" i="100" s="1"/>
  <c r="J171" i="100" s="1"/>
  <c r="J100" i="100"/>
  <c r="J117" i="100" s="1"/>
  <c r="J169" i="100" s="1"/>
  <c r="J105" i="100"/>
  <c r="J103" i="100"/>
  <c r="J120" i="100" s="1"/>
  <c r="J172" i="100" s="1"/>
  <c r="J101" i="100"/>
  <c r="J118" i="100" s="1"/>
  <c r="J170" i="100" s="1"/>
  <c r="J99" i="100"/>
  <c r="J116" i="100" s="1"/>
  <c r="J168" i="100" s="1"/>
  <c r="J13" i="100"/>
  <c r="F14" i="96"/>
  <c r="M89" i="100"/>
  <c r="M85" i="100"/>
  <c r="M87" i="100"/>
  <c r="M84" i="100"/>
  <c r="M91" i="100"/>
  <c r="M88" i="100"/>
  <c r="M90" i="100"/>
  <c r="M81" i="100"/>
  <c r="M83" i="100"/>
  <c r="M86" i="100"/>
  <c r="M82" i="100"/>
  <c r="H10" i="100"/>
  <c r="M92" i="100"/>
  <c r="N67" i="100"/>
  <c r="O67" i="100" s="1"/>
  <c r="P67" i="100" s="1"/>
  <c r="N93" i="100"/>
  <c r="N94" i="100" s="1"/>
  <c r="E19" i="100"/>
  <c r="Q39" i="100"/>
  <c r="F9" i="96"/>
  <c r="H8" i="100"/>
  <c r="O83" i="100"/>
  <c r="O89" i="100"/>
  <c r="O90" i="100"/>
  <c r="O92" i="100"/>
  <c r="O91" i="100"/>
  <c r="O86" i="100"/>
  <c r="O87" i="100"/>
  <c r="O88" i="100"/>
  <c r="O81" i="100"/>
  <c r="O84" i="100"/>
  <c r="O82" i="100"/>
  <c r="O85" i="100"/>
  <c r="P65" i="100"/>
  <c r="E85" i="100"/>
  <c r="E84" i="100"/>
  <c r="E91" i="100"/>
  <c r="E86" i="100"/>
  <c r="F75" i="100"/>
  <c r="G75" i="100" s="1"/>
  <c r="H75" i="100" s="1"/>
  <c r="I75" i="100" s="1"/>
  <c r="J75" i="100" s="1"/>
  <c r="K75" i="100" s="1"/>
  <c r="L75" i="100" s="1"/>
  <c r="M75" i="100" s="1"/>
  <c r="N75" i="100" s="1"/>
  <c r="O75" i="100" s="1"/>
  <c r="P75" i="100" s="1"/>
  <c r="E87" i="100"/>
  <c r="E89" i="100"/>
  <c r="E92" i="100"/>
  <c r="E83" i="100"/>
  <c r="E82" i="100"/>
  <c r="E90" i="100"/>
  <c r="E81" i="100"/>
  <c r="E88" i="100"/>
  <c r="P45" i="100"/>
  <c r="P80" i="100" s="1"/>
  <c r="P40" i="100"/>
  <c r="P41" i="100" s="1"/>
  <c r="P58" i="100" a="1"/>
  <c r="P58" i="100" s="1"/>
  <c r="P93" i="100"/>
  <c r="P94" i="100" s="1"/>
  <c r="F88" i="100"/>
  <c r="F92" i="100"/>
  <c r="F89" i="100"/>
  <c r="F86" i="100"/>
  <c r="F82" i="100"/>
  <c r="F84" i="100"/>
  <c r="G74" i="100"/>
  <c r="H74" i="100" s="1"/>
  <c r="I74" i="100" s="1"/>
  <c r="J74" i="100" s="1"/>
  <c r="K74" i="100" s="1"/>
  <c r="L74" i="100" s="1"/>
  <c r="M74" i="100" s="1"/>
  <c r="N74" i="100" s="1"/>
  <c r="O74" i="100" s="1"/>
  <c r="P74" i="100" s="1"/>
  <c r="F83" i="100"/>
  <c r="F85" i="100"/>
  <c r="F91" i="100"/>
  <c r="F90" i="100"/>
  <c r="F87" i="100"/>
  <c r="F81" i="100"/>
  <c r="H17" i="100"/>
  <c r="H18" i="100"/>
  <c r="P66" i="100"/>
  <c r="H73" i="100"/>
  <c r="I73" i="100" s="1"/>
  <c r="J73" i="100" s="1"/>
  <c r="K73" i="100" s="1"/>
  <c r="L73" i="100" s="1"/>
  <c r="M73" i="100" s="1"/>
  <c r="N73" i="100" s="1"/>
  <c r="O73" i="100" s="1"/>
  <c r="P73" i="100" s="1"/>
  <c r="G86" i="100"/>
  <c r="G83" i="100"/>
  <c r="G89" i="100"/>
  <c r="G92" i="100"/>
  <c r="G84" i="100"/>
  <c r="G81" i="100"/>
  <c r="G90" i="100"/>
  <c r="G91" i="100"/>
  <c r="G82" i="100"/>
  <c r="G85" i="100"/>
  <c r="G88" i="100"/>
  <c r="G87" i="100"/>
  <c r="H16" i="100"/>
  <c r="O45" i="100"/>
  <c r="O80" i="100" s="1"/>
  <c r="H86" i="100"/>
  <c r="H85" i="100"/>
  <c r="H88" i="100"/>
  <c r="H82" i="100"/>
  <c r="H84" i="100"/>
  <c r="H81" i="100"/>
  <c r="I72" i="100"/>
  <c r="J72" i="100" s="1"/>
  <c r="K72" i="100" s="1"/>
  <c r="L72" i="100" s="1"/>
  <c r="M72" i="100" s="1"/>
  <c r="N72" i="100" s="1"/>
  <c r="O72" i="100" s="1"/>
  <c r="P72" i="100" s="1"/>
  <c r="H90" i="100"/>
  <c r="H89" i="100"/>
  <c r="H92" i="100"/>
  <c r="H91" i="100"/>
  <c r="H87" i="100"/>
  <c r="H83" i="100"/>
  <c r="H15" i="100"/>
  <c r="F12" i="96"/>
  <c r="L93" i="100"/>
  <c r="L94" i="100" s="1"/>
  <c r="D82" i="100"/>
  <c r="D90" i="100"/>
  <c r="D84" i="100"/>
  <c r="D81" i="100"/>
  <c r="E76" i="100"/>
  <c r="F76" i="100" s="1"/>
  <c r="G76" i="100" s="1"/>
  <c r="H76" i="100" s="1"/>
  <c r="I76" i="100" s="1"/>
  <c r="J76" i="100" s="1"/>
  <c r="K76" i="100" s="1"/>
  <c r="L76" i="100" s="1"/>
  <c r="M76" i="100" s="1"/>
  <c r="N76" i="100" s="1"/>
  <c r="O76" i="100" s="1"/>
  <c r="P76" i="100" s="1"/>
  <c r="D83" i="100"/>
  <c r="D85" i="100"/>
  <c r="D89" i="100"/>
  <c r="D88" i="100"/>
  <c r="D86" i="100"/>
  <c r="D87" i="100"/>
  <c r="D91" i="100"/>
  <c r="D92" i="100"/>
  <c r="F11" i="96"/>
  <c r="F15" i="96"/>
  <c r="D20" i="99"/>
  <c r="F20" i="96"/>
  <c r="P44" i="99"/>
  <c r="P62" i="99" s="1"/>
  <c r="F17" i="96"/>
  <c r="O44" i="99"/>
  <c r="O62" i="99" s="1"/>
  <c r="P99" i="97"/>
  <c r="P100" i="97"/>
  <c r="P117" i="97" s="1"/>
  <c r="P169" i="97" s="1"/>
  <c r="J7" i="97"/>
  <c r="P59" i="97"/>
  <c r="H7" i="97"/>
  <c r="P82" i="97"/>
  <c r="P90" i="97"/>
  <c r="P84" i="97"/>
  <c r="P91" i="97"/>
  <c r="P81" i="97"/>
  <c r="P83" i="97"/>
  <c r="P88" i="97"/>
  <c r="P87" i="97"/>
  <c r="P89" i="97"/>
  <c r="P86" i="97"/>
  <c r="P85" i="97"/>
  <c r="P92" i="97"/>
  <c r="G86" i="97"/>
  <c r="G81" i="97"/>
  <c r="H73" i="97"/>
  <c r="I73" i="97" s="1"/>
  <c r="J73" i="97" s="1"/>
  <c r="K73" i="97" s="1"/>
  <c r="L73" i="97" s="1"/>
  <c r="M73" i="97" s="1"/>
  <c r="N73" i="97" s="1"/>
  <c r="O73" i="97" s="1"/>
  <c r="P73" i="97" s="1"/>
  <c r="P108" i="97" s="1"/>
  <c r="P125" i="97" s="1"/>
  <c r="P177" i="97" s="1"/>
  <c r="G92" i="97"/>
  <c r="G82" i="97"/>
  <c r="G84" i="97"/>
  <c r="G88" i="97"/>
  <c r="G89" i="97"/>
  <c r="G91" i="97"/>
  <c r="G85" i="97"/>
  <c r="G87" i="97"/>
  <c r="G83" i="97"/>
  <c r="G90" i="97"/>
  <c r="H16" i="97"/>
  <c r="I86" i="97"/>
  <c r="I91" i="97"/>
  <c r="I88" i="97"/>
  <c r="I90" i="97"/>
  <c r="I84" i="97"/>
  <c r="I92" i="97"/>
  <c r="I82" i="97"/>
  <c r="I87" i="97"/>
  <c r="I85" i="97"/>
  <c r="I81" i="97"/>
  <c r="I89" i="97"/>
  <c r="I83" i="97"/>
  <c r="J71" i="97"/>
  <c r="K71" i="97" s="1"/>
  <c r="L71" i="97" s="1"/>
  <c r="M71" i="97" s="1"/>
  <c r="N71" i="97" s="1"/>
  <c r="O71" i="97" s="1"/>
  <c r="P71" i="97" s="1"/>
  <c r="P106" i="97" s="1"/>
  <c r="P123" i="97" s="1"/>
  <c r="P175" i="97" s="1"/>
  <c r="H14" i="97"/>
  <c r="E83" i="97"/>
  <c r="E90" i="97"/>
  <c r="E84" i="97"/>
  <c r="F75" i="97"/>
  <c r="G75" i="97" s="1"/>
  <c r="H75" i="97" s="1"/>
  <c r="I75" i="97" s="1"/>
  <c r="J75" i="97" s="1"/>
  <c r="K75" i="97" s="1"/>
  <c r="L75" i="97" s="1"/>
  <c r="M75" i="97" s="1"/>
  <c r="N75" i="97" s="1"/>
  <c r="O75" i="97" s="1"/>
  <c r="P75" i="97" s="1"/>
  <c r="P110" i="97" s="1"/>
  <c r="P127" i="97" s="1"/>
  <c r="P179" i="97" s="1"/>
  <c r="E88" i="97"/>
  <c r="E82" i="97"/>
  <c r="E92" i="97"/>
  <c r="E81" i="97"/>
  <c r="E85" i="97"/>
  <c r="E89" i="97"/>
  <c r="E86" i="97"/>
  <c r="E91" i="97"/>
  <c r="E87" i="97"/>
  <c r="D83" i="97"/>
  <c r="D81" i="97"/>
  <c r="D91" i="97"/>
  <c r="D85" i="97"/>
  <c r="D87" i="97"/>
  <c r="E76" i="97"/>
  <c r="F76" i="97" s="1"/>
  <c r="G76" i="97" s="1"/>
  <c r="H76" i="97" s="1"/>
  <c r="I76" i="97" s="1"/>
  <c r="J76" i="97" s="1"/>
  <c r="K76" i="97" s="1"/>
  <c r="L76" i="97" s="1"/>
  <c r="M76" i="97" s="1"/>
  <c r="N76" i="97" s="1"/>
  <c r="O76" i="97" s="1"/>
  <c r="P76" i="97" s="1"/>
  <c r="P111" i="97" s="1"/>
  <c r="P128" i="97" s="1"/>
  <c r="P180" i="97" s="1"/>
  <c r="D92" i="97"/>
  <c r="D88" i="97"/>
  <c r="D90" i="97"/>
  <c r="D84" i="97"/>
  <c r="D89" i="97"/>
  <c r="D82" i="97"/>
  <c r="D86" i="97"/>
  <c r="F89" i="97"/>
  <c r="F85" i="97"/>
  <c r="F87" i="97"/>
  <c r="G74" i="97"/>
  <c r="H74" i="97" s="1"/>
  <c r="I74" i="97" s="1"/>
  <c r="J74" i="97" s="1"/>
  <c r="K74" i="97" s="1"/>
  <c r="L74" i="97" s="1"/>
  <c r="M74" i="97" s="1"/>
  <c r="N74" i="97" s="1"/>
  <c r="O74" i="97" s="1"/>
  <c r="P74" i="97" s="1"/>
  <c r="P109" i="97" s="1"/>
  <c r="P126" i="97" s="1"/>
  <c r="P178" i="97" s="1"/>
  <c r="F81" i="97"/>
  <c r="F92" i="97"/>
  <c r="F86" i="97"/>
  <c r="F83" i="97"/>
  <c r="F82" i="97"/>
  <c r="F88" i="97"/>
  <c r="F90" i="97"/>
  <c r="F84" i="97"/>
  <c r="F91" i="97"/>
  <c r="H17" i="97"/>
  <c r="H19" i="97"/>
  <c r="H18" i="97"/>
  <c r="K86" i="97"/>
  <c r="K82" i="97"/>
  <c r="K85" i="97"/>
  <c r="K84" i="97"/>
  <c r="K89" i="97"/>
  <c r="K88" i="97"/>
  <c r="K87" i="97"/>
  <c r="K91" i="97"/>
  <c r="K83" i="97"/>
  <c r="K81" i="97"/>
  <c r="K90" i="97"/>
  <c r="K92" i="97"/>
  <c r="H12" i="97"/>
  <c r="L69" i="97"/>
  <c r="M69" i="97" s="1"/>
  <c r="N69" i="97" s="1"/>
  <c r="O69" i="97" s="1"/>
  <c r="P69" i="97" s="1"/>
  <c r="P104" i="97" s="1"/>
  <c r="P121" i="97" s="1"/>
  <c r="P173" i="97" s="1"/>
  <c r="E19" i="97"/>
  <c r="Q39" i="97"/>
  <c r="L90" i="97"/>
  <c r="L82" i="97"/>
  <c r="L87" i="97"/>
  <c r="L85" i="97"/>
  <c r="L89" i="97"/>
  <c r="L91" i="97"/>
  <c r="L84" i="97"/>
  <c r="L81" i="97"/>
  <c r="L86" i="97"/>
  <c r="L88" i="97"/>
  <c r="L92" i="97"/>
  <c r="L83" i="97"/>
  <c r="H11" i="97"/>
  <c r="M68" i="97"/>
  <c r="N68" i="97" s="1"/>
  <c r="O68" i="97" s="1"/>
  <c r="P68" i="97" s="1"/>
  <c r="P103" i="97" s="1"/>
  <c r="P120" i="97" s="1"/>
  <c r="P172" i="97" s="1"/>
  <c r="H9" i="97"/>
  <c r="N85" i="97"/>
  <c r="N82" i="97"/>
  <c r="N81" i="97"/>
  <c r="N87" i="97"/>
  <c r="N83" i="97"/>
  <c r="N86" i="97"/>
  <c r="N88" i="97"/>
  <c r="N91" i="97"/>
  <c r="N89" i="97"/>
  <c r="N84" i="97"/>
  <c r="N90" i="97"/>
  <c r="N92" i="97"/>
  <c r="O66" i="97"/>
  <c r="P66" i="97" s="1"/>
  <c r="P101" i="97" s="1"/>
  <c r="P118" i="97" s="1"/>
  <c r="P170" i="97" s="1"/>
  <c r="J81" i="97"/>
  <c r="J89" i="97"/>
  <c r="J92" i="97"/>
  <c r="J87" i="97"/>
  <c r="J91" i="97"/>
  <c r="J84" i="97"/>
  <c r="J82" i="97"/>
  <c r="J85" i="97"/>
  <c r="J86" i="97"/>
  <c r="J90" i="97"/>
  <c r="J88" i="97"/>
  <c r="J83" i="97"/>
  <c r="K70" i="97"/>
  <c r="L70" i="97" s="1"/>
  <c r="M70" i="97" s="1"/>
  <c r="N70" i="97" s="1"/>
  <c r="O70" i="97" s="1"/>
  <c r="P70" i="97" s="1"/>
  <c r="P105" i="97" s="1"/>
  <c r="P122" i="97" s="1"/>
  <c r="P174" i="97" s="1"/>
  <c r="H13" i="97"/>
  <c r="O67" i="97"/>
  <c r="P67" i="97" s="1"/>
  <c r="P102" i="97" s="1"/>
  <c r="P119" i="97" s="1"/>
  <c r="P171" i="97" s="1"/>
  <c r="H89" i="97"/>
  <c r="H92" i="97"/>
  <c r="H85" i="97"/>
  <c r="H81" i="97"/>
  <c r="H91" i="97"/>
  <c r="H87" i="97"/>
  <c r="H83" i="97"/>
  <c r="H88" i="97"/>
  <c r="H86" i="97"/>
  <c r="H84" i="97"/>
  <c r="H90" i="97"/>
  <c r="I72" i="97"/>
  <c r="J72" i="97" s="1"/>
  <c r="K72" i="97" s="1"/>
  <c r="L72" i="97" s="1"/>
  <c r="M72" i="97" s="1"/>
  <c r="N72" i="97" s="1"/>
  <c r="O72" i="97" s="1"/>
  <c r="P72" i="97" s="1"/>
  <c r="P107" i="97" s="1"/>
  <c r="P124" i="97" s="1"/>
  <c r="P176" i="97" s="1"/>
  <c r="H82" i="97"/>
  <c r="H15" i="97"/>
  <c r="M93" i="97"/>
  <c r="M94" i="97" s="1"/>
  <c r="D20" i="96"/>
  <c r="P44" i="96"/>
  <c r="P62" i="96" s="1"/>
  <c r="O44" i="96"/>
  <c r="O62" i="96" s="1"/>
  <c r="F43" i="92"/>
  <c r="F50" i="92"/>
  <c r="F42" i="92"/>
  <c r="F46" i="92"/>
  <c r="F49" i="92"/>
  <c r="F45" i="92"/>
  <c r="F41" i="92"/>
  <c r="F52" i="92"/>
  <c r="F48" i="92"/>
  <c r="F44" i="92"/>
  <c r="F40" i="92"/>
  <c r="F51" i="92"/>
  <c r="F20" i="93"/>
  <c r="F12" i="93"/>
  <c r="F8" i="93"/>
  <c r="F19" i="93"/>
  <c r="F11" i="93"/>
  <c r="F16" i="93"/>
  <c r="F18" i="93"/>
  <c r="F10" i="93"/>
  <c r="F17" i="93"/>
  <c r="F9" i="93"/>
  <c r="F15" i="93"/>
  <c r="F13" i="93"/>
  <c r="F14" i="93"/>
  <c r="P125" i="92"/>
  <c r="M40" i="92" s="1"/>
  <c r="L40" i="92" s="1"/>
  <c r="P59" i="94"/>
  <c r="H7" i="94"/>
  <c r="P88" i="94"/>
  <c r="P89" i="94"/>
  <c r="P84" i="94"/>
  <c r="P81" i="94"/>
  <c r="P85" i="94"/>
  <c r="P90" i="94"/>
  <c r="P86" i="94"/>
  <c r="P82" i="94"/>
  <c r="P83" i="94"/>
  <c r="P87" i="94"/>
  <c r="P92" i="94"/>
  <c r="P91" i="94"/>
  <c r="N104" i="94"/>
  <c r="N121" i="94" s="1"/>
  <c r="N173" i="94" s="1"/>
  <c r="N107" i="94"/>
  <c r="N124" i="94" s="1"/>
  <c r="N176" i="94" s="1"/>
  <c r="N108" i="94"/>
  <c r="N125" i="94" s="1"/>
  <c r="N177" i="94" s="1"/>
  <c r="N100" i="94"/>
  <c r="N117" i="94" s="1"/>
  <c r="N169" i="94" s="1"/>
  <c r="N99" i="94"/>
  <c r="N116" i="94" s="1"/>
  <c r="N168" i="94" s="1"/>
  <c r="N109" i="94"/>
  <c r="N126" i="94" s="1"/>
  <c r="N178" i="94" s="1"/>
  <c r="N101" i="94"/>
  <c r="N111" i="94"/>
  <c r="N128" i="94" s="1"/>
  <c r="N180" i="94" s="1"/>
  <c r="N103" i="94"/>
  <c r="N120" i="94" s="1"/>
  <c r="N172" i="94" s="1"/>
  <c r="N106" i="94"/>
  <c r="N123" i="94" s="1"/>
  <c r="N175" i="94" s="1"/>
  <c r="N110" i="94"/>
  <c r="N127" i="94" s="1"/>
  <c r="N179" i="94" s="1"/>
  <c r="N105" i="94"/>
  <c r="N122" i="94" s="1"/>
  <c r="N174" i="94" s="1"/>
  <c r="N102" i="94"/>
  <c r="N119" i="94" s="1"/>
  <c r="N171" i="94" s="1"/>
  <c r="J9" i="94"/>
  <c r="O94" i="94"/>
  <c r="H110" i="94"/>
  <c r="H127" i="94" s="1"/>
  <c r="H179" i="94" s="1"/>
  <c r="H102" i="94"/>
  <c r="H119" i="94" s="1"/>
  <c r="H171" i="94" s="1"/>
  <c r="H105" i="94"/>
  <c r="H122" i="94" s="1"/>
  <c r="H174" i="94" s="1"/>
  <c r="H106" i="94"/>
  <c r="H123" i="94" s="1"/>
  <c r="H175" i="94" s="1"/>
  <c r="H107" i="94"/>
  <c r="H109" i="94"/>
  <c r="H126" i="94" s="1"/>
  <c r="H178" i="94" s="1"/>
  <c r="H101" i="94"/>
  <c r="H118" i="94" s="1"/>
  <c r="H170" i="94" s="1"/>
  <c r="H111" i="94"/>
  <c r="H128" i="94" s="1"/>
  <c r="H180" i="94" s="1"/>
  <c r="H100" i="94"/>
  <c r="H117" i="94" s="1"/>
  <c r="H169" i="94" s="1"/>
  <c r="H104" i="94"/>
  <c r="H121" i="94" s="1"/>
  <c r="H173" i="94" s="1"/>
  <c r="H99" i="94"/>
  <c r="H116" i="94" s="1"/>
  <c r="H168" i="94" s="1"/>
  <c r="H108" i="94"/>
  <c r="H125" i="94" s="1"/>
  <c r="H177" i="94" s="1"/>
  <c r="H103" i="94"/>
  <c r="H120" i="94" s="1"/>
  <c r="H172" i="94" s="1"/>
  <c r="J15" i="94"/>
  <c r="J157" i="94"/>
  <c r="Q157" i="94" s="1"/>
  <c r="J122" i="94"/>
  <c r="J174" i="94" s="1"/>
  <c r="I158" i="94"/>
  <c r="Q158" i="94" s="1"/>
  <c r="I123" i="94"/>
  <c r="I175" i="94" s="1"/>
  <c r="M111" i="94"/>
  <c r="M128" i="94" s="1"/>
  <c r="M180" i="94" s="1"/>
  <c r="M103" i="94"/>
  <c r="M120" i="94" s="1"/>
  <c r="M172" i="94" s="1"/>
  <c r="M106" i="94"/>
  <c r="M123" i="94" s="1"/>
  <c r="M175" i="94" s="1"/>
  <c r="M107" i="94"/>
  <c r="M124" i="94" s="1"/>
  <c r="M176" i="94" s="1"/>
  <c r="M108" i="94"/>
  <c r="M125" i="94" s="1"/>
  <c r="M177" i="94" s="1"/>
  <c r="M100" i="94"/>
  <c r="M117" i="94" s="1"/>
  <c r="M169" i="94" s="1"/>
  <c r="M99" i="94"/>
  <c r="M116" i="94" s="1"/>
  <c r="M168" i="94" s="1"/>
  <c r="M110" i="94"/>
  <c r="M127" i="94" s="1"/>
  <c r="M179" i="94" s="1"/>
  <c r="M102" i="94"/>
  <c r="M105" i="94"/>
  <c r="M122" i="94" s="1"/>
  <c r="M174" i="94" s="1"/>
  <c r="M109" i="94"/>
  <c r="M126" i="94" s="1"/>
  <c r="M178" i="94" s="1"/>
  <c r="M101" i="94"/>
  <c r="M118" i="94" s="1"/>
  <c r="M170" i="94" s="1"/>
  <c r="M104" i="94"/>
  <c r="M121" i="94" s="1"/>
  <c r="M173" i="94" s="1"/>
  <c r="J10" i="94"/>
  <c r="P105" i="94"/>
  <c r="P122" i="94" s="1"/>
  <c r="P174" i="94" s="1"/>
  <c r="P108" i="94"/>
  <c r="P125" i="94" s="1"/>
  <c r="P177" i="94" s="1"/>
  <c r="P100" i="94"/>
  <c r="P117" i="94" s="1"/>
  <c r="P169" i="94" s="1"/>
  <c r="P99" i="94"/>
  <c r="P109" i="94"/>
  <c r="P126" i="94" s="1"/>
  <c r="P178" i="94" s="1"/>
  <c r="P101" i="94"/>
  <c r="P118" i="94" s="1"/>
  <c r="P170" i="94" s="1"/>
  <c r="P110" i="94"/>
  <c r="P127" i="94" s="1"/>
  <c r="P179" i="94" s="1"/>
  <c r="P102" i="94"/>
  <c r="P119" i="94" s="1"/>
  <c r="P171" i="94" s="1"/>
  <c r="P104" i="94"/>
  <c r="P121" i="94" s="1"/>
  <c r="P173" i="94" s="1"/>
  <c r="P107" i="94"/>
  <c r="P124" i="94" s="1"/>
  <c r="P176" i="94" s="1"/>
  <c r="P111" i="94"/>
  <c r="P128" i="94" s="1"/>
  <c r="P180" i="94" s="1"/>
  <c r="P106" i="94"/>
  <c r="P123" i="94" s="1"/>
  <c r="P175" i="94" s="1"/>
  <c r="P103" i="94"/>
  <c r="P120" i="94" s="1"/>
  <c r="P172" i="94" s="1"/>
  <c r="J7" i="94"/>
  <c r="E108" i="94"/>
  <c r="E125" i="94" s="1"/>
  <c r="E177" i="94" s="1"/>
  <c r="E100" i="94"/>
  <c r="E117" i="94" s="1"/>
  <c r="E169" i="94" s="1"/>
  <c r="E99" i="94"/>
  <c r="E116" i="94" s="1"/>
  <c r="E168" i="94" s="1"/>
  <c r="E111" i="94"/>
  <c r="E128" i="94" s="1"/>
  <c r="E180" i="94" s="1"/>
  <c r="E103" i="94"/>
  <c r="E120" i="94" s="1"/>
  <c r="E172" i="94" s="1"/>
  <c r="E104" i="94"/>
  <c r="E121" i="94" s="1"/>
  <c r="E173" i="94" s="1"/>
  <c r="E105" i="94"/>
  <c r="E122" i="94" s="1"/>
  <c r="E174" i="94" s="1"/>
  <c r="E107" i="94"/>
  <c r="E124" i="94" s="1"/>
  <c r="E176" i="94" s="1"/>
  <c r="E109" i="94"/>
  <c r="E126" i="94" s="1"/>
  <c r="E178" i="94" s="1"/>
  <c r="E110" i="94"/>
  <c r="E102" i="94"/>
  <c r="E119" i="94" s="1"/>
  <c r="E171" i="94" s="1"/>
  <c r="E106" i="94"/>
  <c r="E123" i="94" s="1"/>
  <c r="E175" i="94" s="1"/>
  <c r="E101" i="94"/>
  <c r="E118" i="94" s="1"/>
  <c r="E170" i="94" s="1"/>
  <c r="J18" i="94"/>
  <c r="L111" i="94"/>
  <c r="L128" i="94" s="1"/>
  <c r="L180" i="94" s="1"/>
  <c r="L110" i="94"/>
  <c r="L127" i="94" s="1"/>
  <c r="L179" i="94" s="1"/>
  <c r="L109" i="94"/>
  <c r="L126" i="94" s="1"/>
  <c r="L178" i="94" s="1"/>
  <c r="L108" i="94"/>
  <c r="L125" i="94" s="1"/>
  <c r="L177" i="94" s="1"/>
  <c r="L107" i="94"/>
  <c r="L124" i="94" s="1"/>
  <c r="L176" i="94" s="1"/>
  <c r="L106" i="94"/>
  <c r="L123" i="94" s="1"/>
  <c r="L175" i="94" s="1"/>
  <c r="L105" i="94"/>
  <c r="L122" i="94" s="1"/>
  <c r="L174" i="94" s="1"/>
  <c r="L104" i="94"/>
  <c r="L121" i="94" s="1"/>
  <c r="L173" i="94" s="1"/>
  <c r="L103" i="94"/>
  <c r="L102" i="94"/>
  <c r="L119" i="94" s="1"/>
  <c r="L171" i="94" s="1"/>
  <c r="L101" i="94"/>
  <c r="L118" i="94" s="1"/>
  <c r="L170" i="94" s="1"/>
  <c r="L100" i="94"/>
  <c r="L117" i="94" s="1"/>
  <c r="L169" i="94" s="1"/>
  <c r="L99" i="94"/>
  <c r="L116" i="94" s="1"/>
  <c r="L168" i="94" s="1"/>
  <c r="J11" i="94"/>
  <c r="F161" i="94"/>
  <c r="Q161" i="94" s="1"/>
  <c r="F126" i="94"/>
  <c r="F178" i="94" s="1"/>
  <c r="G111" i="94"/>
  <c r="G128" i="94" s="1"/>
  <c r="G180" i="94" s="1"/>
  <c r="G110" i="94"/>
  <c r="G127" i="94" s="1"/>
  <c r="G179" i="94" s="1"/>
  <c r="G109" i="94"/>
  <c r="G126" i="94" s="1"/>
  <c r="G178" i="94" s="1"/>
  <c r="G108" i="94"/>
  <c r="G107" i="94"/>
  <c r="G124" i="94" s="1"/>
  <c r="G176" i="94" s="1"/>
  <c r="G106" i="94"/>
  <c r="G123" i="94" s="1"/>
  <c r="G175" i="94" s="1"/>
  <c r="G105" i="94"/>
  <c r="G122" i="94" s="1"/>
  <c r="G174" i="94" s="1"/>
  <c r="G104" i="94"/>
  <c r="G121" i="94" s="1"/>
  <c r="G173" i="94" s="1"/>
  <c r="G103" i="94"/>
  <c r="G120" i="94" s="1"/>
  <c r="G172" i="94" s="1"/>
  <c r="G102" i="94"/>
  <c r="G119" i="94" s="1"/>
  <c r="G171" i="94" s="1"/>
  <c r="G101" i="94"/>
  <c r="G118" i="94" s="1"/>
  <c r="G170" i="94" s="1"/>
  <c r="G100" i="94"/>
  <c r="G117" i="94" s="1"/>
  <c r="G169" i="94" s="1"/>
  <c r="G99" i="94"/>
  <c r="G116" i="94" s="1"/>
  <c r="G168" i="94" s="1"/>
  <c r="J16" i="94"/>
  <c r="D111" i="94"/>
  <c r="D110" i="94"/>
  <c r="D109" i="94"/>
  <c r="D108" i="94"/>
  <c r="D107" i="94"/>
  <c r="D106" i="94"/>
  <c r="D105" i="94"/>
  <c r="D104" i="94"/>
  <c r="D103" i="94"/>
  <c r="D102" i="94"/>
  <c r="D101" i="94"/>
  <c r="D100" i="94"/>
  <c r="D99" i="94"/>
  <c r="J19" i="94"/>
  <c r="K111" i="94"/>
  <c r="K128" i="94" s="1"/>
  <c r="K180" i="94" s="1"/>
  <c r="K110" i="94"/>
  <c r="K127" i="94" s="1"/>
  <c r="K179" i="94" s="1"/>
  <c r="K109" i="94"/>
  <c r="K126" i="94" s="1"/>
  <c r="K178" i="94" s="1"/>
  <c r="K108" i="94"/>
  <c r="K125" i="94" s="1"/>
  <c r="K177" i="94" s="1"/>
  <c r="K107" i="94"/>
  <c r="K124" i="94" s="1"/>
  <c r="K176" i="94" s="1"/>
  <c r="K106" i="94"/>
  <c r="K123" i="94" s="1"/>
  <c r="K175" i="94" s="1"/>
  <c r="K105" i="94"/>
  <c r="K122" i="94" s="1"/>
  <c r="K174" i="94" s="1"/>
  <c r="K104" i="94"/>
  <c r="K103" i="94"/>
  <c r="K120" i="94" s="1"/>
  <c r="K172" i="94" s="1"/>
  <c r="K102" i="94"/>
  <c r="K119" i="94" s="1"/>
  <c r="K171" i="94" s="1"/>
  <c r="K101" i="94"/>
  <c r="K118" i="94" s="1"/>
  <c r="K170" i="94" s="1"/>
  <c r="K100" i="94"/>
  <c r="K117" i="94" s="1"/>
  <c r="K169" i="94" s="1"/>
  <c r="K99" i="94"/>
  <c r="K116" i="94" s="1"/>
  <c r="K168" i="94" s="1"/>
  <c r="J12" i="94"/>
  <c r="D20" i="93"/>
  <c r="P44" i="93"/>
  <c r="P62" i="93" s="1"/>
  <c r="O44" i="93"/>
  <c r="O62" i="93" s="1"/>
  <c r="D52" i="92"/>
  <c r="N112" i="92"/>
  <c r="N94" i="92"/>
  <c r="O112" i="92"/>
  <c r="O94" i="92"/>
  <c r="P161" i="92"/>
  <c r="P76" i="92"/>
  <c r="H8" i="91"/>
  <c r="O83" i="91"/>
  <c r="O85" i="91"/>
  <c r="O89" i="91"/>
  <c r="O87" i="91"/>
  <c r="O88" i="91"/>
  <c r="O82" i="91"/>
  <c r="O90" i="91"/>
  <c r="O81" i="91"/>
  <c r="O86" i="91"/>
  <c r="O92" i="91"/>
  <c r="O84" i="91"/>
  <c r="O91" i="91"/>
  <c r="P65" i="91"/>
  <c r="P73" i="91"/>
  <c r="P45" i="91"/>
  <c r="P80" i="91" s="1"/>
  <c r="P40" i="91"/>
  <c r="P41" i="91" s="1"/>
  <c r="P58" i="91" a="1"/>
  <c r="P58" i="91" s="1"/>
  <c r="P93" i="91"/>
  <c r="P94" i="91" s="1"/>
  <c r="D170" i="91"/>
  <c r="P75" i="91"/>
  <c r="D176" i="91"/>
  <c r="L155" i="91"/>
  <c r="Q155" i="91" s="1"/>
  <c r="L120" i="91"/>
  <c r="L172" i="91" s="1"/>
  <c r="D175" i="91"/>
  <c r="M111" i="91"/>
  <c r="M128" i="91" s="1"/>
  <c r="M180" i="91" s="1"/>
  <c r="M110" i="91"/>
  <c r="M109" i="91"/>
  <c r="M108" i="91"/>
  <c r="M125" i="91" s="1"/>
  <c r="M177" i="91" s="1"/>
  <c r="M107" i="91"/>
  <c r="M106" i="91"/>
  <c r="M105" i="91"/>
  <c r="M122" i="91" s="1"/>
  <c r="M174" i="91" s="1"/>
  <c r="M104" i="91"/>
  <c r="M103" i="91"/>
  <c r="M120" i="91" s="1"/>
  <c r="M172" i="91" s="1"/>
  <c r="M102" i="91"/>
  <c r="M101" i="91"/>
  <c r="M100" i="91"/>
  <c r="M117" i="91" s="1"/>
  <c r="M169" i="91" s="1"/>
  <c r="M99" i="91"/>
  <c r="M116" i="91" s="1"/>
  <c r="M168" i="91" s="1"/>
  <c r="J10" i="91"/>
  <c r="D179" i="91"/>
  <c r="D177" i="91"/>
  <c r="D168" i="91"/>
  <c r="D180" i="91"/>
  <c r="N93" i="91"/>
  <c r="N94" i="91" s="1"/>
  <c r="P71" i="91"/>
  <c r="P72" i="91"/>
  <c r="D171" i="91"/>
  <c r="D169" i="91"/>
  <c r="D174" i="91"/>
  <c r="P68" i="91"/>
  <c r="D173" i="91"/>
  <c r="P70" i="91"/>
  <c r="P67" i="91"/>
  <c r="D178" i="91"/>
  <c r="P69" i="91"/>
  <c r="D172" i="91"/>
  <c r="P76" i="91"/>
  <c r="P66" i="91"/>
  <c r="F8" i="90" a="1"/>
  <c r="D20" i="90"/>
  <c r="F8" i="87" a="1"/>
  <c r="P59" i="88"/>
  <c r="P82" i="88"/>
  <c r="P83" i="88"/>
  <c r="P81" i="88"/>
  <c r="P91" i="88"/>
  <c r="P92" i="88"/>
  <c r="P86" i="88"/>
  <c r="P87" i="88"/>
  <c r="H7" i="88"/>
  <c r="P84" i="88"/>
  <c r="P89" i="88"/>
  <c r="P90" i="88"/>
  <c r="P88" i="88"/>
  <c r="P85" i="88"/>
  <c r="M123" i="88"/>
  <c r="N111" i="88"/>
  <c r="N128" i="88" s="1"/>
  <c r="N103" i="88"/>
  <c r="N120" i="88" s="1"/>
  <c r="N172" i="88" s="1"/>
  <c r="N104" i="88"/>
  <c r="N105" i="88"/>
  <c r="N122" i="88" s="1"/>
  <c r="N174" i="88" s="1"/>
  <c r="N106" i="88"/>
  <c r="N123" i="88" s="1"/>
  <c r="N175" i="88" s="1"/>
  <c r="N107" i="88"/>
  <c r="N108" i="88"/>
  <c r="N125" i="88" s="1"/>
  <c r="N177" i="88" s="1"/>
  <c r="N100" i="88"/>
  <c r="N117" i="88" s="1"/>
  <c r="N169" i="88" s="1"/>
  <c r="N99" i="88"/>
  <c r="N116" i="88" s="1"/>
  <c r="N168" i="88" s="1"/>
  <c r="N110" i="88"/>
  <c r="N127" i="88" s="1"/>
  <c r="N179" i="88" s="1"/>
  <c r="N102" i="88"/>
  <c r="N119" i="88" s="1"/>
  <c r="N171" i="88" s="1"/>
  <c r="N101" i="88"/>
  <c r="N109" i="88"/>
  <c r="N126" i="88" s="1"/>
  <c r="N178" i="88" s="1"/>
  <c r="J9" i="88"/>
  <c r="O94" i="88"/>
  <c r="M116" i="88"/>
  <c r="P100" i="88"/>
  <c r="P117" i="88" s="1"/>
  <c r="P169" i="88" s="1"/>
  <c r="P99" i="88"/>
  <c r="J7" i="88"/>
  <c r="M154" i="88"/>
  <c r="Q154" i="88" s="1"/>
  <c r="M119" i="88"/>
  <c r="P75" i="88"/>
  <c r="P110" i="88" s="1"/>
  <c r="P127" i="88" s="1"/>
  <c r="P179" i="88" s="1"/>
  <c r="P76" i="88"/>
  <c r="P111" i="88" s="1"/>
  <c r="P128" i="88" s="1"/>
  <c r="P180" i="88" s="1"/>
  <c r="P71" i="88"/>
  <c r="P106" i="88" s="1"/>
  <c r="P123" i="88" s="1"/>
  <c r="P175" i="88" s="1"/>
  <c r="P66" i="88"/>
  <c r="P101" i="88" s="1"/>
  <c r="P118" i="88" s="1"/>
  <c r="P170" i="88" s="1"/>
  <c r="P73" i="88"/>
  <c r="P108" i="88" s="1"/>
  <c r="P125" i="88" s="1"/>
  <c r="P177" i="88" s="1"/>
  <c r="P70" i="88"/>
  <c r="P105" i="88" s="1"/>
  <c r="P122" i="88" s="1"/>
  <c r="P174" i="88" s="1"/>
  <c r="P67" i="88"/>
  <c r="P102" i="88" s="1"/>
  <c r="P119" i="88" s="1"/>
  <c r="P171" i="88" s="1"/>
  <c r="P69" i="88"/>
  <c r="P104" i="88" s="1"/>
  <c r="P121" i="88" s="1"/>
  <c r="P173" i="88" s="1"/>
  <c r="P68" i="88"/>
  <c r="P103" i="88" s="1"/>
  <c r="P120" i="88" s="1"/>
  <c r="P172" i="88" s="1"/>
  <c r="P72" i="88"/>
  <c r="P107" i="88" s="1"/>
  <c r="P124" i="88" s="1"/>
  <c r="P176" i="88" s="1"/>
  <c r="P74" i="88"/>
  <c r="P109" i="88" s="1"/>
  <c r="P126" i="88" s="1"/>
  <c r="P178" i="88" s="1"/>
  <c r="Q18" i="66"/>
  <c r="F184" i="111" l="1" a="1"/>
  <c r="F184" i="111" s="1"/>
  <c r="L184" i="111" a="1"/>
  <c r="L184" i="111" s="1"/>
  <c r="D184" i="111" a="1"/>
  <c r="D184" i="111" s="1"/>
  <c r="N184" i="111" a="1"/>
  <c r="N184" i="111" s="1"/>
  <c r="M184" i="111" a="1"/>
  <c r="M184" i="111" s="1"/>
  <c r="H184" i="111" a="1"/>
  <c r="H184" i="111" s="1"/>
  <c r="P184" i="111" a="1"/>
  <c r="P184" i="111" s="1"/>
  <c r="G184" i="111" a="1"/>
  <c r="G184" i="111" s="1"/>
  <c r="E184" i="111" a="1"/>
  <c r="E184" i="111" s="1"/>
  <c r="O184" i="111" a="1"/>
  <c r="O184" i="111" s="1"/>
  <c r="K184" i="111" a="1"/>
  <c r="K184" i="111" s="1"/>
  <c r="J184" i="111" a="1"/>
  <c r="J184" i="111" s="1"/>
  <c r="I184" i="111" a="1"/>
  <c r="I184" i="111" s="1"/>
  <c r="K188" i="111" a="1"/>
  <c r="K188" i="111" s="1"/>
  <c r="I188" i="111" a="1"/>
  <c r="I188" i="111" s="1"/>
  <c r="N188" i="111" a="1"/>
  <c r="N188" i="111" s="1"/>
  <c r="L188" i="111" a="1"/>
  <c r="L188" i="111" s="1"/>
  <c r="D188" i="111" a="1"/>
  <c r="D188" i="111" s="1"/>
  <c r="G188" i="111" a="1"/>
  <c r="G188" i="111" s="1"/>
  <c r="O188" i="111" a="1"/>
  <c r="O188" i="111" s="1"/>
  <c r="E188" i="111" a="1"/>
  <c r="E188" i="111" s="1"/>
  <c r="P188" i="111" a="1"/>
  <c r="P188" i="111" s="1"/>
  <c r="H188" i="111" a="1"/>
  <c r="H188" i="111" s="1"/>
  <c r="J188" i="111" a="1"/>
  <c r="J188" i="111" s="1"/>
  <c r="F188" i="111" a="1"/>
  <c r="F188" i="111" s="1"/>
  <c r="M188" i="111" a="1"/>
  <c r="M188" i="111" s="1"/>
  <c r="K45" i="111"/>
  <c r="R190" i="111" a="1"/>
  <c r="R190" i="111" s="1"/>
  <c r="R173" i="111" a="1"/>
  <c r="R173" i="111" s="1"/>
  <c r="R139" i="111" a="1"/>
  <c r="R139" i="111" s="1"/>
  <c r="R156" i="111" a="1"/>
  <c r="R156" i="111" s="1"/>
  <c r="F185" i="111" a="1"/>
  <c r="F185" i="111" s="1"/>
  <c r="N185" i="111" a="1"/>
  <c r="N185" i="111" s="1"/>
  <c r="L185" i="111" a="1"/>
  <c r="L185" i="111" s="1"/>
  <c r="O185" i="111" a="1"/>
  <c r="O185" i="111" s="1"/>
  <c r="M185" i="111" a="1"/>
  <c r="M185" i="111" s="1"/>
  <c r="E185" i="111" a="1"/>
  <c r="E185" i="111" s="1"/>
  <c r="P185" i="111" a="1"/>
  <c r="P185" i="111" s="1"/>
  <c r="I185" i="111" a="1"/>
  <c r="I185" i="111" s="1"/>
  <c r="G185" i="111" a="1"/>
  <c r="G185" i="111" s="1"/>
  <c r="H185" i="111" a="1"/>
  <c r="H185" i="111" s="1"/>
  <c r="D185" i="111" a="1"/>
  <c r="D185" i="111" s="1"/>
  <c r="J185" i="111" a="1"/>
  <c r="J185" i="111" s="1"/>
  <c r="K185" i="111" a="1"/>
  <c r="K185" i="111" s="1"/>
  <c r="K51" i="111"/>
  <c r="R133" i="111" a="1"/>
  <c r="R133" i="111" s="1"/>
  <c r="R184" i="111" a="1"/>
  <c r="R184" i="111" s="1"/>
  <c r="R150" i="111" a="1"/>
  <c r="R150" i="111" s="1"/>
  <c r="S150" i="111" s="1"/>
  <c r="R167" i="111" a="1"/>
  <c r="R167" i="111" s="1"/>
  <c r="K43" i="111"/>
  <c r="R192" i="111" a="1"/>
  <c r="R192" i="111" s="1"/>
  <c r="R141" i="111" a="1"/>
  <c r="R141" i="111" s="1"/>
  <c r="R175" i="111" a="1"/>
  <c r="R175" i="111" s="1"/>
  <c r="R158" i="111" a="1"/>
  <c r="R158" i="111" s="1"/>
  <c r="S149" i="111"/>
  <c r="L189" i="111" a="1"/>
  <c r="L189" i="111" s="1"/>
  <c r="P189" i="111" a="1"/>
  <c r="P189" i="111" s="1"/>
  <c r="F189" i="111" a="1"/>
  <c r="F189" i="111" s="1"/>
  <c r="H189" i="111" a="1"/>
  <c r="H189" i="111" s="1"/>
  <c r="G189" i="111" a="1"/>
  <c r="G189" i="111" s="1"/>
  <c r="D189" i="111" a="1"/>
  <c r="D189" i="111" s="1"/>
  <c r="M189" i="111" a="1"/>
  <c r="M189" i="111" s="1"/>
  <c r="I189" i="111" a="1"/>
  <c r="I189" i="111" s="1"/>
  <c r="J189" i="111" a="1"/>
  <c r="J189" i="111" s="1"/>
  <c r="K189" i="111" a="1"/>
  <c r="K189" i="111" s="1"/>
  <c r="E189" i="111" a="1"/>
  <c r="E189" i="111" s="1"/>
  <c r="O189" i="111" a="1"/>
  <c r="O189" i="111" s="1"/>
  <c r="N189" i="111" a="1"/>
  <c r="N189" i="111" s="1"/>
  <c r="K193" i="111" a="1"/>
  <c r="K193" i="111" s="1"/>
  <c r="J193" i="111" a="1"/>
  <c r="J193" i="111" s="1"/>
  <c r="G193" i="111" a="1"/>
  <c r="G193" i="111" s="1"/>
  <c r="M193" i="111" a="1"/>
  <c r="M193" i="111" s="1"/>
  <c r="F193" i="111" a="1"/>
  <c r="F193" i="111" s="1"/>
  <c r="N193" i="111" a="1"/>
  <c r="N193" i="111" s="1"/>
  <c r="L193" i="111" a="1"/>
  <c r="L193" i="111" s="1"/>
  <c r="H193" i="111" a="1"/>
  <c r="H193" i="111" s="1"/>
  <c r="E193" i="111" a="1"/>
  <c r="E193" i="111" s="1"/>
  <c r="D193" i="111" a="1"/>
  <c r="D193" i="111" s="1"/>
  <c r="O193" i="111" a="1"/>
  <c r="O193" i="111" s="1"/>
  <c r="P193" i="111" a="1"/>
  <c r="P193" i="111" s="1"/>
  <c r="I193" i="111" a="1"/>
  <c r="I193" i="111" s="1"/>
  <c r="K50" i="111"/>
  <c r="R168" i="111" a="1"/>
  <c r="R168" i="111" s="1"/>
  <c r="R151" i="111" a="1"/>
  <c r="R151" i="111" s="1"/>
  <c r="R185" i="111" a="1"/>
  <c r="R185" i="111" s="1"/>
  <c r="R134" i="111" a="1"/>
  <c r="R134" i="111" s="1"/>
  <c r="K42" i="111"/>
  <c r="R142" i="111" a="1"/>
  <c r="R142" i="111" s="1"/>
  <c r="R159" i="111" a="1"/>
  <c r="R159" i="111" s="1"/>
  <c r="R193" i="111" a="1"/>
  <c r="R193" i="111" s="1"/>
  <c r="R176" i="111" a="1"/>
  <c r="R176" i="111" s="1"/>
  <c r="J192" i="111" a="1"/>
  <c r="J192" i="111" s="1"/>
  <c r="O192" i="111" a="1"/>
  <c r="O192" i="111" s="1"/>
  <c r="K192" i="111" a="1"/>
  <c r="K192" i="111" s="1"/>
  <c r="H192" i="111" a="1"/>
  <c r="H192" i="111" s="1"/>
  <c r="N192" i="111" a="1"/>
  <c r="N192" i="111" s="1"/>
  <c r="P192" i="111" a="1"/>
  <c r="P192" i="111" s="1"/>
  <c r="D192" i="111" a="1"/>
  <c r="D192" i="111" s="1"/>
  <c r="M192" i="111" a="1"/>
  <c r="M192" i="111" s="1"/>
  <c r="G192" i="111" a="1"/>
  <c r="G192" i="111" s="1"/>
  <c r="F192" i="111" a="1"/>
  <c r="F192" i="111" s="1"/>
  <c r="E192" i="111" a="1"/>
  <c r="E192" i="111" s="1"/>
  <c r="L192" i="111" a="1"/>
  <c r="L192" i="111" s="1"/>
  <c r="I192" i="111" a="1"/>
  <c r="I192" i="111" s="1"/>
  <c r="D186" i="111" a="1"/>
  <c r="D186" i="111" s="1"/>
  <c r="P186" i="111" a="1"/>
  <c r="P186" i="111" s="1"/>
  <c r="J186" i="111" a="1"/>
  <c r="J186" i="111" s="1"/>
  <c r="I186" i="111" a="1"/>
  <c r="I186" i="111" s="1"/>
  <c r="F186" i="111" a="1"/>
  <c r="F186" i="111" s="1"/>
  <c r="O186" i="111" a="1"/>
  <c r="O186" i="111" s="1"/>
  <c r="L186" i="111" a="1"/>
  <c r="L186" i="111" s="1"/>
  <c r="K186" i="111" a="1"/>
  <c r="K186" i="111" s="1"/>
  <c r="G186" i="111" a="1"/>
  <c r="G186" i="111" s="1"/>
  <c r="M186" i="111" a="1"/>
  <c r="M186" i="111" s="1"/>
  <c r="E186" i="111" a="1"/>
  <c r="E186" i="111" s="1"/>
  <c r="N186" i="111" a="1"/>
  <c r="N186" i="111" s="1"/>
  <c r="H186" i="111" a="1"/>
  <c r="H186" i="111" s="1"/>
  <c r="K49" i="111"/>
  <c r="R135" i="111" a="1"/>
  <c r="R135" i="111" s="1"/>
  <c r="R186" i="111" a="1"/>
  <c r="R186" i="111" s="1"/>
  <c r="R152" i="111" a="1"/>
  <c r="R152" i="111" s="1"/>
  <c r="R169" i="111" a="1"/>
  <c r="R169" i="111" s="1"/>
  <c r="K41" i="111"/>
  <c r="R194" i="111" a="1"/>
  <c r="R194" i="111" s="1"/>
  <c r="R177" i="111" a="1"/>
  <c r="R177" i="111" s="1"/>
  <c r="R143" i="111" a="1"/>
  <c r="R143" i="111" s="1"/>
  <c r="R160" i="111" a="1"/>
  <c r="R160" i="111" s="1"/>
  <c r="K44" i="111"/>
  <c r="R140" i="111" a="1"/>
  <c r="R140" i="111" s="1"/>
  <c r="R191" i="111" a="1"/>
  <c r="R191" i="111" s="1"/>
  <c r="R174" i="111" a="1"/>
  <c r="R174" i="111" s="1"/>
  <c r="R157" i="111" a="1"/>
  <c r="R157" i="111" s="1"/>
  <c r="F191" i="111" a="1"/>
  <c r="F191" i="111" s="1"/>
  <c r="O191" i="111" a="1"/>
  <c r="O191" i="111" s="1"/>
  <c r="H191" i="111" a="1"/>
  <c r="H191" i="111" s="1"/>
  <c r="E191" i="111" a="1"/>
  <c r="E191" i="111" s="1"/>
  <c r="J191" i="111" a="1"/>
  <c r="J191" i="111" s="1"/>
  <c r="N191" i="111" a="1"/>
  <c r="N191" i="111" s="1"/>
  <c r="G191" i="111" a="1"/>
  <c r="G191" i="111" s="1"/>
  <c r="D191" i="111" a="1"/>
  <c r="D191" i="111" s="1"/>
  <c r="P191" i="111" a="1"/>
  <c r="P191" i="111" s="1"/>
  <c r="K191" i="111" a="1"/>
  <c r="K191" i="111" s="1"/>
  <c r="L191" i="111" a="1"/>
  <c r="L191" i="111" s="1"/>
  <c r="M191" i="111" a="1"/>
  <c r="M191" i="111" s="1"/>
  <c r="I191" i="111" a="1"/>
  <c r="I191" i="111" s="1"/>
  <c r="M194" i="111" a="1"/>
  <c r="M194" i="111" s="1"/>
  <c r="K194" i="111" a="1"/>
  <c r="K194" i="111" s="1"/>
  <c r="G194" i="111" a="1"/>
  <c r="G194" i="111" s="1"/>
  <c r="I194" i="111" a="1"/>
  <c r="I194" i="111" s="1"/>
  <c r="D194" i="111" a="1"/>
  <c r="D194" i="111" s="1"/>
  <c r="L194" i="111" a="1"/>
  <c r="L194" i="111" s="1"/>
  <c r="O194" i="111" a="1"/>
  <c r="O194" i="111" s="1"/>
  <c r="H194" i="111" a="1"/>
  <c r="H194" i="111" s="1"/>
  <c r="P194" i="111" a="1"/>
  <c r="P194" i="111" s="1"/>
  <c r="E194" i="111" a="1"/>
  <c r="E194" i="111" s="1"/>
  <c r="N194" i="111" a="1"/>
  <c r="N194" i="111" s="1"/>
  <c r="F194" i="111" a="1"/>
  <c r="F194" i="111" s="1"/>
  <c r="J194" i="111" a="1"/>
  <c r="J194" i="111" s="1"/>
  <c r="K48" i="111"/>
  <c r="R136" i="111" a="1"/>
  <c r="R136" i="111" s="1"/>
  <c r="R170" i="111" a="1"/>
  <c r="R170" i="111" s="1"/>
  <c r="R153" i="111" a="1"/>
  <c r="R153" i="111" s="1"/>
  <c r="R187" i="111" a="1"/>
  <c r="R187" i="111" s="1"/>
  <c r="E11" i="111"/>
  <c r="E9" i="111"/>
  <c r="D10" i="111"/>
  <c r="D9" i="111"/>
  <c r="F13" i="111"/>
  <c r="D13" i="111"/>
  <c r="D11" i="111"/>
  <c r="E10" i="111"/>
  <c r="K40" i="111"/>
  <c r="R161" i="111" a="1"/>
  <c r="R161" i="111" s="1"/>
  <c r="R144" i="111" a="1"/>
  <c r="R144" i="111" s="1"/>
  <c r="S144" i="111" s="1"/>
  <c r="R178" i="111" a="1"/>
  <c r="R178" i="111" s="1"/>
  <c r="R195" i="111" a="1"/>
  <c r="R195" i="111" s="1"/>
  <c r="M10" i="111"/>
  <c r="M11" i="111"/>
  <c r="P190" i="111" a="1"/>
  <c r="P190" i="111" s="1"/>
  <c r="G190" i="111" a="1"/>
  <c r="G190" i="111" s="1"/>
  <c r="N190" i="111" a="1"/>
  <c r="N190" i="111" s="1"/>
  <c r="I190" i="111" a="1"/>
  <c r="I190" i="111" s="1"/>
  <c r="D190" i="111" a="1"/>
  <c r="D190" i="111" s="1"/>
  <c r="K190" i="111" a="1"/>
  <c r="K190" i="111" s="1"/>
  <c r="H190" i="111" a="1"/>
  <c r="H190" i="111" s="1"/>
  <c r="F190" i="111" a="1"/>
  <c r="F190" i="111" s="1"/>
  <c r="M190" i="111" a="1"/>
  <c r="M190" i="111" s="1"/>
  <c r="E190" i="111" a="1"/>
  <c r="E190" i="111" s="1"/>
  <c r="O190" i="111" a="1"/>
  <c r="O190" i="111" s="1"/>
  <c r="J190" i="111" a="1"/>
  <c r="J190" i="111" s="1"/>
  <c r="L190" i="111" a="1"/>
  <c r="L190" i="111" s="1"/>
  <c r="D187" i="111" a="1"/>
  <c r="D187" i="111" s="1"/>
  <c r="L187" i="111" a="1"/>
  <c r="L187" i="111" s="1"/>
  <c r="E187" i="111" a="1"/>
  <c r="E187" i="111" s="1"/>
  <c r="M187" i="111" a="1"/>
  <c r="M187" i="111" s="1"/>
  <c r="I187" i="111" a="1"/>
  <c r="I187" i="111" s="1"/>
  <c r="P187" i="111" a="1"/>
  <c r="P187" i="111" s="1"/>
  <c r="H187" i="111" a="1"/>
  <c r="H187" i="111" s="1"/>
  <c r="G187" i="111" a="1"/>
  <c r="G187" i="111" s="1"/>
  <c r="J187" i="111" a="1"/>
  <c r="J187" i="111" s="1"/>
  <c r="O187" i="111" a="1"/>
  <c r="O187" i="111" s="1"/>
  <c r="N187" i="111" a="1"/>
  <c r="N187" i="111" s="1"/>
  <c r="K187" i="111" a="1"/>
  <c r="K187" i="111" s="1"/>
  <c r="F187" i="111" a="1"/>
  <c r="F187" i="111" s="1"/>
  <c r="K47" i="111"/>
  <c r="R137" i="111" a="1"/>
  <c r="R137" i="111" s="1"/>
  <c r="R154" i="111" a="1"/>
  <c r="R154" i="111" s="1"/>
  <c r="R188" i="111" a="1"/>
  <c r="R188" i="111" s="1"/>
  <c r="R171" i="111" a="1"/>
  <c r="R171" i="111" s="1"/>
  <c r="I42" i="111"/>
  <c r="L21" i="111" s="1"/>
  <c r="M90" i="111"/>
  <c r="I183" i="111" a="1"/>
  <c r="I183" i="111" s="1"/>
  <c r="H183" i="111" a="1"/>
  <c r="H183" i="111" s="1"/>
  <c r="G183" i="111" a="1"/>
  <c r="G183" i="111" s="1"/>
  <c r="E183" i="111" a="1"/>
  <c r="E183" i="111" s="1"/>
  <c r="L183" i="111" a="1"/>
  <c r="L183" i="111" s="1"/>
  <c r="O183" i="111" a="1"/>
  <c r="O183" i="111" s="1"/>
  <c r="J183" i="111" a="1"/>
  <c r="J183" i="111" s="1"/>
  <c r="N183" i="111" a="1"/>
  <c r="N183" i="111" s="1"/>
  <c r="M183" i="111" a="1"/>
  <c r="M183" i="111" s="1"/>
  <c r="D183" i="111" a="1"/>
  <c r="D183" i="111" s="1"/>
  <c r="P183" i="111" a="1"/>
  <c r="P183" i="111" s="1"/>
  <c r="F183" i="111" a="1"/>
  <c r="F183" i="111" s="1"/>
  <c r="K183" i="111" a="1"/>
  <c r="K183" i="111" s="1"/>
  <c r="M195" i="111" a="1"/>
  <c r="M195" i="111" s="1"/>
  <c r="G195" i="111" a="1"/>
  <c r="G195" i="111" s="1"/>
  <c r="H195" i="111" a="1"/>
  <c r="H195" i="111" s="1"/>
  <c r="F195" i="111" a="1"/>
  <c r="F195" i="111" s="1"/>
  <c r="K195" i="111" a="1"/>
  <c r="K195" i="111" s="1"/>
  <c r="P195" i="111" a="1"/>
  <c r="P195" i="111" s="1"/>
  <c r="N40" i="111" s="1"/>
  <c r="H19" i="111" s="1"/>
  <c r="J195" i="111" a="1"/>
  <c r="J195" i="111" s="1"/>
  <c r="I195" i="111" a="1"/>
  <c r="I195" i="111" s="1"/>
  <c r="N195" i="111" a="1"/>
  <c r="N195" i="111" s="1"/>
  <c r="E195" i="111" a="1"/>
  <c r="E195" i="111" s="1"/>
  <c r="D195" i="111" a="1"/>
  <c r="D195" i="111" s="1"/>
  <c r="L195" i="111" a="1"/>
  <c r="L195" i="111" s="1"/>
  <c r="O195" i="111" a="1"/>
  <c r="O195" i="111" s="1"/>
  <c r="K46" i="111"/>
  <c r="R138" i="111" a="1"/>
  <c r="R138" i="111" s="1"/>
  <c r="R189" i="111" a="1"/>
  <c r="R189" i="111" s="1"/>
  <c r="R172" i="111" a="1"/>
  <c r="R172" i="111" s="1"/>
  <c r="R155" i="111" a="1"/>
  <c r="R155" i="111" s="1"/>
  <c r="F40" i="110" a="1"/>
  <c r="F42" i="110" s="1"/>
  <c r="F32" i="110"/>
  <c r="F32" i="108"/>
  <c r="F41" i="108"/>
  <c r="F53" i="108" s="1"/>
  <c r="F40" i="109" a="1"/>
  <c r="F32" i="109"/>
  <c r="F40" i="107" a="1"/>
  <c r="F32" i="107"/>
  <c r="F31" i="106"/>
  <c r="F23" i="106"/>
  <c r="F30" i="106"/>
  <c r="F21" i="106"/>
  <c r="F28" i="106"/>
  <c r="F20" i="106"/>
  <c r="F27" i="106"/>
  <c r="F19" i="106"/>
  <c r="F25" i="106"/>
  <c r="F29" i="106"/>
  <c r="F26" i="106"/>
  <c r="F24" i="106"/>
  <c r="F22" i="106"/>
  <c r="F53" i="105"/>
  <c r="L40" i="105"/>
  <c r="F32" i="105"/>
  <c r="F32" i="92"/>
  <c r="L48" i="84"/>
  <c r="L50" i="84"/>
  <c r="L47" i="84"/>
  <c r="L46" i="84"/>
  <c r="L49" i="84"/>
  <c r="O47" i="84"/>
  <c r="O46" i="84"/>
  <c r="K47" i="84"/>
  <c r="K46" i="84"/>
  <c r="K48" i="84"/>
  <c r="K51" i="84"/>
  <c r="K49" i="84"/>
  <c r="K50" i="84"/>
  <c r="J49" i="84"/>
  <c r="J46" i="84"/>
  <c r="J47" i="84"/>
  <c r="J51" i="84"/>
  <c r="J52" i="84"/>
  <c r="J48" i="84"/>
  <c r="J50" i="84"/>
  <c r="H46" i="84"/>
  <c r="H48" i="84"/>
  <c r="H53" i="84"/>
  <c r="H51" i="84"/>
  <c r="H49" i="84"/>
  <c r="H54" i="84"/>
  <c r="H47" i="84"/>
  <c r="H52" i="84"/>
  <c r="H50" i="84"/>
  <c r="I51" i="84"/>
  <c r="I49" i="84"/>
  <c r="I47" i="84"/>
  <c r="I46" i="84"/>
  <c r="I53" i="84"/>
  <c r="I50" i="84"/>
  <c r="I48" i="84"/>
  <c r="I52" i="84"/>
  <c r="G46" i="84"/>
  <c r="G55" i="84"/>
  <c r="G51" i="84"/>
  <c r="G48" i="84"/>
  <c r="G52" i="84"/>
  <c r="G53" i="84"/>
  <c r="G50" i="84"/>
  <c r="G47" i="84"/>
  <c r="G49" i="84"/>
  <c r="G54" i="84"/>
  <c r="F50" i="84"/>
  <c r="F56" i="84"/>
  <c r="F47" i="84"/>
  <c r="F51" i="84"/>
  <c r="F55" i="84"/>
  <c r="F46" i="84"/>
  <c r="F48" i="84"/>
  <c r="F52" i="84"/>
  <c r="F49" i="84"/>
  <c r="F53" i="84"/>
  <c r="F54" i="84"/>
  <c r="E50" i="84"/>
  <c r="E47" i="84"/>
  <c r="E54" i="84"/>
  <c r="E49" i="84"/>
  <c r="E57" i="84"/>
  <c r="E48" i="84"/>
  <c r="E46" i="84"/>
  <c r="E56" i="84"/>
  <c r="E51" i="84"/>
  <c r="E52" i="84"/>
  <c r="E55" i="84"/>
  <c r="E53" i="84"/>
  <c r="M46" i="84"/>
  <c r="M49" i="84"/>
  <c r="M47" i="84"/>
  <c r="M48" i="84"/>
  <c r="D52" i="84"/>
  <c r="D54" i="84"/>
  <c r="D51" i="84"/>
  <c r="D49" i="84"/>
  <c r="D56" i="84"/>
  <c r="D57" i="84"/>
  <c r="D58" i="84"/>
  <c r="D47" i="84"/>
  <c r="D55" i="84"/>
  <c r="D53" i="84"/>
  <c r="D48" i="84"/>
  <c r="D50" i="84"/>
  <c r="D46" i="84"/>
  <c r="D117" i="84" s="1"/>
  <c r="N46" i="84"/>
  <c r="N48" i="84"/>
  <c r="N47" i="84"/>
  <c r="F22" i="102"/>
  <c r="P116" i="103"/>
  <c r="P168" i="103" s="1"/>
  <c r="P151" i="103"/>
  <c r="Q151" i="103" s="1"/>
  <c r="M93" i="103"/>
  <c r="M94" i="103" s="1"/>
  <c r="K93" i="103"/>
  <c r="K94" i="103" s="1"/>
  <c r="F93" i="103"/>
  <c r="F94" i="103" s="1"/>
  <c r="J93" i="103"/>
  <c r="J94" i="103" s="1"/>
  <c r="L93" i="103"/>
  <c r="L94" i="103" s="1"/>
  <c r="H93" i="103"/>
  <c r="H94" i="103" s="1"/>
  <c r="N107" i="103"/>
  <c r="N124" i="103" s="1"/>
  <c r="N176" i="103" s="1"/>
  <c r="N111" i="103"/>
  <c r="N128" i="103" s="1"/>
  <c r="N180" i="103" s="1"/>
  <c r="N110" i="103"/>
  <c r="N127" i="103" s="1"/>
  <c r="N179" i="103" s="1"/>
  <c r="N106" i="103"/>
  <c r="N123" i="103" s="1"/>
  <c r="N175" i="103" s="1"/>
  <c r="N104" i="103"/>
  <c r="N121" i="103" s="1"/>
  <c r="N173" i="103" s="1"/>
  <c r="N102" i="103"/>
  <c r="N119" i="103" s="1"/>
  <c r="N171" i="103" s="1"/>
  <c r="N109" i="103"/>
  <c r="N126" i="103" s="1"/>
  <c r="N178" i="103" s="1"/>
  <c r="N103" i="103"/>
  <c r="N120" i="103" s="1"/>
  <c r="N172" i="103" s="1"/>
  <c r="N108" i="103"/>
  <c r="N125" i="103" s="1"/>
  <c r="N177" i="103" s="1"/>
  <c r="N100" i="103"/>
  <c r="N117" i="103" s="1"/>
  <c r="N169" i="103" s="1"/>
  <c r="N105" i="103"/>
  <c r="N122" i="103" s="1"/>
  <c r="N174" i="103" s="1"/>
  <c r="N99" i="103"/>
  <c r="N116" i="103" s="1"/>
  <c r="N168" i="103" s="1"/>
  <c r="N101" i="103"/>
  <c r="J9" i="103"/>
  <c r="O94" i="103"/>
  <c r="I93" i="103"/>
  <c r="I94" i="103" s="1"/>
  <c r="E93" i="103"/>
  <c r="E94" i="103" s="1"/>
  <c r="E21" i="103"/>
  <c r="G93" i="103"/>
  <c r="G94" i="103" s="1"/>
  <c r="D93" i="103"/>
  <c r="D94" i="103" s="1"/>
  <c r="I7" i="103"/>
  <c r="F7" i="103" s="1"/>
  <c r="O59" i="103"/>
  <c r="F22" i="99"/>
  <c r="F22" i="96"/>
  <c r="J110" i="100"/>
  <c r="J127" i="100" s="1"/>
  <c r="J179" i="100" s="1"/>
  <c r="J107" i="100"/>
  <c r="J124" i="100" s="1"/>
  <c r="J176" i="100" s="1"/>
  <c r="P111" i="100"/>
  <c r="P128" i="100" s="1"/>
  <c r="P180" i="100" s="1"/>
  <c r="P110" i="100"/>
  <c r="P127" i="100" s="1"/>
  <c r="P179" i="100" s="1"/>
  <c r="P109" i="100"/>
  <c r="P126" i="100" s="1"/>
  <c r="P178" i="100" s="1"/>
  <c r="P108" i="100"/>
  <c r="P125" i="100" s="1"/>
  <c r="P177" i="100" s="1"/>
  <c r="P107" i="100"/>
  <c r="P124" i="100" s="1"/>
  <c r="P176" i="100" s="1"/>
  <c r="P106" i="100"/>
  <c r="P123" i="100" s="1"/>
  <c r="P175" i="100" s="1"/>
  <c r="P105" i="100"/>
  <c r="P122" i="100" s="1"/>
  <c r="P174" i="100" s="1"/>
  <c r="P104" i="100"/>
  <c r="P121" i="100" s="1"/>
  <c r="P173" i="100" s="1"/>
  <c r="P103" i="100"/>
  <c r="P120" i="100" s="1"/>
  <c r="P172" i="100" s="1"/>
  <c r="P102" i="100"/>
  <c r="P119" i="100" s="1"/>
  <c r="P171" i="100" s="1"/>
  <c r="P101" i="100"/>
  <c r="P118" i="100" s="1"/>
  <c r="P170" i="100" s="1"/>
  <c r="P100" i="100"/>
  <c r="P117" i="100" s="1"/>
  <c r="P169" i="100" s="1"/>
  <c r="P99" i="100"/>
  <c r="J7" i="100"/>
  <c r="F93" i="100"/>
  <c r="F94" i="100" s="1"/>
  <c r="J157" i="100"/>
  <c r="Q157" i="100" s="1"/>
  <c r="J122" i="100"/>
  <c r="J174" i="100" s="1"/>
  <c r="J108" i="100"/>
  <c r="J125" i="100" s="1"/>
  <c r="J177" i="100" s="1"/>
  <c r="E21" i="100"/>
  <c r="M93" i="100"/>
  <c r="M94" i="100" s="1"/>
  <c r="J109" i="100"/>
  <c r="J126" i="100" s="1"/>
  <c r="J178" i="100" s="1"/>
  <c r="N111" i="100"/>
  <c r="N128" i="100" s="1"/>
  <c r="N180" i="100" s="1"/>
  <c r="N110" i="100"/>
  <c r="N127" i="100" s="1"/>
  <c r="N179" i="100" s="1"/>
  <c r="N109" i="100"/>
  <c r="N126" i="100" s="1"/>
  <c r="N178" i="100" s="1"/>
  <c r="N108" i="100"/>
  <c r="N125" i="100" s="1"/>
  <c r="N177" i="100" s="1"/>
  <c r="N107" i="100"/>
  <c r="N124" i="100" s="1"/>
  <c r="N176" i="100" s="1"/>
  <c r="N106" i="100"/>
  <c r="N123" i="100" s="1"/>
  <c r="N175" i="100" s="1"/>
  <c r="N105" i="100"/>
  <c r="N122" i="100" s="1"/>
  <c r="N174" i="100" s="1"/>
  <c r="N104" i="100"/>
  <c r="N121" i="100" s="1"/>
  <c r="N173" i="100" s="1"/>
  <c r="N103" i="100"/>
  <c r="N120" i="100" s="1"/>
  <c r="N172" i="100" s="1"/>
  <c r="N102" i="100"/>
  <c r="N119" i="100" s="1"/>
  <c r="N171" i="100" s="1"/>
  <c r="N101" i="100"/>
  <c r="N100" i="100"/>
  <c r="N117" i="100" s="1"/>
  <c r="N169" i="100" s="1"/>
  <c r="N99" i="100"/>
  <c r="N116" i="100" s="1"/>
  <c r="N168" i="100" s="1"/>
  <c r="J9" i="100"/>
  <c r="O94" i="100"/>
  <c r="J111" i="100"/>
  <c r="J128" i="100" s="1"/>
  <c r="J180" i="100" s="1"/>
  <c r="L111" i="100"/>
  <c r="L128" i="100" s="1"/>
  <c r="L180" i="100" s="1"/>
  <c r="L110" i="100"/>
  <c r="L127" i="100" s="1"/>
  <c r="L179" i="100" s="1"/>
  <c r="L109" i="100"/>
  <c r="L126" i="100" s="1"/>
  <c r="L178" i="100" s="1"/>
  <c r="L108" i="100"/>
  <c r="L125" i="100" s="1"/>
  <c r="L177" i="100" s="1"/>
  <c r="L107" i="100"/>
  <c r="L124" i="100" s="1"/>
  <c r="L176" i="100" s="1"/>
  <c r="L106" i="100"/>
  <c r="L123" i="100" s="1"/>
  <c r="L175" i="100" s="1"/>
  <c r="L105" i="100"/>
  <c r="L122" i="100" s="1"/>
  <c r="L174" i="100" s="1"/>
  <c r="L104" i="100"/>
  <c r="L121" i="100" s="1"/>
  <c r="L173" i="100" s="1"/>
  <c r="L103" i="100"/>
  <c r="L102" i="100"/>
  <c r="L119" i="100" s="1"/>
  <c r="L171" i="100" s="1"/>
  <c r="L101" i="100"/>
  <c r="L118" i="100" s="1"/>
  <c r="L170" i="100" s="1"/>
  <c r="L100" i="100"/>
  <c r="L117" i="100" s="1"/>
  <c r="L169" i="100" s="1"/>
  <c r="L99" i="100"/>
  <c r="L116" i="100" s="1"/>
  <c r="L168" i="100" s="1"/>
  <c r="J11" i="100"/>
  <c r="E93" i="100"/>
  <c r="E94" i="100" s="1"/>
  <c r="G93" i="100"/>
  <c r="G94" i="100" s="1"/>
  <c r="I110" i="100"/>
  <c r="I127" i="100" s="1"/>
  <c r="I179" i="100" s="1"/>
  <c r="I108" i="100"/>
  <c r="I125" i="100" s="1"/>
  <c r="I177" i="100" s="1"/>
  <c r="I106" i="100"/>
  <c r="I104" i="100"/>
  <c r="I121" i="100" s="1"/>
  <c r="I173" i="100" s="1"/>
  <c r="I102" i="100"/>
  <c r="I119" i="100" s="1"/>
  <c r="I171" i="100" s="1"/>
  <c r="I100" i="100"/>
  <c r="I117" i="100" s="1"/>
  <c r="I169" i="100" s="1"/>
  <c r="I107" i="100"/>
  <c r="I124" i="100" s="1"/>
  <c r="I176" i="100" s="1"/>
  <c r="I105" i="100"/>
  <c r="I122" i="100" s="1"/>
  <c r="I174" i="100" s="1"/>
  <c r="I99" i="100"/>
  <c r="I116" i="100" s="1"/>
  <c r="I168" i="100" s="1"/>
  <c r="I111" i="100"/>
  <c r="I128" i="100" s="1"/>
  <c r="I180" i="100" s="1"/>
  <c r="I103" i="100"/>
  <c r="I120" i="100" s="1"/>
  <c r="I172" i="100" s="1"/>
  <c r="I109" i="100"/>
  <c r="I126" i="100" s="1"/>
  <c r="I178" i="100" s="1"/>
  <c r="I101" i="100"/>
  <c r="I118" i="100" s="1"/>
  <c r="I170" i="100" s="1"/>
  <c r="J14" i="100"/>
  <c r="H93" i="100"/>
  <c r="H94" i="100" s="1"/>
  <c r="K111" i="100"/>
  <c r="K128" i="100" s="1"/>
  <c r="K180" i="100" s="1"/>
  <c r="K110" i="100"/>
  <c r="K127" i="100" s="1"/>
  <c r="K179" i="100" s="1"/>
  <c r="K109" i="100"/>
  <c r="K126" i="100" s="1"/>
  <c r="K178" i="100" s="1"/>
  <c r="K108" i="100"/>
  <c r="K125" i="100" s="1"/>
  <c r="K177" i="100" s="1"/>
  <c r="K107" i="100"/>
  <c r="K124" i="100" s="1"/>
  <c r="K176" i="100" s="1"/>
  <c r="K106" i="100"/>
  <c r="K123" i="100" s="1"/>
  <c r="K175" i="100" s="1"/>
  <c r="K105" i="100"/>
  <c r="K122" i="100" s="1"/>
  <c r="K174" i="100" s="1"/>
  <c r="K104" i="100"/>
  <c r="K103" i="100"/>
  <c r="K120" i="100" s="1"/>
  <c r="K172" i="100" s="1"/>
  <c r="K102" i="100"/>
  <c r="K119" i="100" s="1"/>
  <c r="K171" i="100" s="1"/>
  <c r="K101" i="100"/>
  <c r="K118" i="100" s="1"/>
  <c r="K170" i="100" s="1"/>
  <c r="K100" i="100"/>
  <c r="K117" i="100" s="1"/>
  <c r="K169" i="100" s="1"/>
  <c r="K99" i="100"/>
  <c r="K116" i="100" s="1"/>
  <c r="K168" i="100" s="1"/>
  <c r="J12" i="100"/>
  <c r="D93" i="100"/>
  <c r="D94" i="100" s="1"/>
  <c r="P59" i="100"/>
  <c r="H7" i="100"/>
  <c r="P91" i="100"/>
  <c r="P83" i="100"/>
  <c r="P86" i="100"/>
  <c r="P85" i="100"/>
  <c r="P88" i="100"/>
  <c r="P82" i="100"/>
  <c r="P92" i="100"/>
  <c r="P90" i="100"/>
  <c r="P84" i="100"/>
  <c r="P89" i="100"/>
  <c r="P87" i="100"/>
  <c r="P81" i="100"/>
  <c r="G93" i="97"/>
  <c r="G94" i="97" s="1"/>
  <c r="I7" i="97"/>
  <c r="F7" i="97" s="1"/>
  <c r="O59" i="97"/>
  <c r="M111" i="97"/>
  <c r="M128" i="97" s="1"/>
  <c r="M180" i="97" s="1"/>
  <c r="M110" i="97"/>
  <c r="M127" i="97" s="1"/>
  <c r="M179" i="97" s="1"/>
  <c r="M109" i="97"/>
  <c r="M126" i="97" s="1"/>
  <c r="M178" i="97" s="1"/>
  <c r="M108" i="97"/>
  <c r="M125" i="97" s="1"/>
  <c r="M177" i="97" s="1"/>
  <c r="M107" i="97"/>
  <c r="M124" i="97" s="1"/>
  <c r="M176" i="97" s="1"/>
  <c r="M106" i="97"/>
  <c r="M123" i="97" s="1"/>
  <c r="M175" i="97" s="1"/>
  <c r="M105" i="97"/>
  <c r="M122" i="97" s="1"/>
  <c r="M174" i="97" s="1"/>
  <c r="M104" i="97"/>
  <c r="M121" i="97" s="1"/>
  <c r="M173" i="97" s="1"/>
  <c r="M103" i="97"/>
  <c r="M120" i="97" s="1"/>
  <c r="M172" i="97" s="1"/>
  <c r="M102" i="97"/>
  <c r="M101" i="97"/>
  <c r="M118" i="97" s="1"/>
  <c r="M170" i="97" s="1"/>
  <c r="M100" i="97"/>
  <c r="M117" i="97" s="1"/>
  <c r="M169" i="97" s="1"/>
  <c r="M99" i="97"/>
  <c r="M116" i="97" s="1"/>
  <c r="M168" i="97" s="1"/>
  <c r="J10" i="97"/>
  <c r="N93" i="97"/>
  <c r="N94" i="97" s="1"/>
  <c r="I93" i="97"/>
  <c r="I94" i="97" s="1"/>
  <c r="P151" i="97"/>
  <c r="Q151" i="97" s="1"/>
  <c r="P116" i="97"/>
  <c r="P168" i="97" s="1"/>
  <c r="H93" i="97"/>
  <c r="H94" i="97" s="1"/>
  <c r="K93" i="97"/>
  <c r="K94" i="97" s="1"/>
  <c r="F93" i="97"/>
  <c r="F94" i="97" s="1"/>
  <c r="L93" i="97"/>
  <c r="L94" i="97" s="1"/>
  <c r="D93" i="97"/>
  <c r="D94" i="97" s="1"/>
  <c r="E93" i="97"/>
  <c r="E94" i="97" s="1"/>
  <c r="J93" i="97"/>
  <c r="J94" i="97" s="1"/>
  <c r="E21" i="97"/>
  <c r="D120" i="94"/>
  <c r="D163" i="94"/>
  <c r="Q163" i="94" s="1"/>
  <c r="D128" i="94"/>
  <c r="M154" i="94"/>
  <c r="Q154" i="94" s="1"/>
  <c r="M119" i="94"/>
  <c r="M171" i="94" s="1"/>
  <c r="D121" i="94"/>
  <c r="D122" i="94"/>
  <c r="K156" i="94"/>
  <c r="Q156" i="94" s="1"/>
  <c r="K121" i="94"/>
  <c r="K173" i="94" s="1"/>
  <c r="D123" i="94"/>
  <c r="G160" i="94"/>
  <c r="Q160" i="94" s="1"/>
  <c r="G125" i="94"/>
  <c r="G177" i="94" s="1"/>
  <c r="E162" i="94"/>
  <c r="Q162" i="94" s="1"/>
  <c r="E127" i="94"/>
  <c r="E179" i="94" s="1"/>
  <c r="O111" i="94"/>
  <c r="O128" i="94" s="1"/>
  <c r="O180" i="94" s="1"/>
  <c r="O110" i="94"/>
  <c r="O127" i="94" s="1"/>
  <c r="O179" i="94" s="1"/>
  <c r="O109" i="94"/>
  <c r="O126" i="94" s="1"/>
  <c r="O178" i="94" s="1"/>
  <c r="O108" i="94"/>
  <c r="O125" i="94" s="1"/>
  <c r="O177" i="94" s="1"/>
  <c r="O107" i="94"/>
  <c r="O124" i="94" s="1"/>
  <c r="O176" i="94" s="1"/>
  <c r="O106" i="94"/>
  <c r="O123" i="94" s="1"/>
  <c r="O175" i="94" s="1"/>
  <c r="O105" i="94"/>
  <c r="O122" i="94" s="1"/>
  <c r="O174" i="94" s="1"/>
  <c r="O104" i="94"/>
  <c r="O121" i="94" s="1"/>
  <c r="O173" i="94" s="1"/>
  <c r="O103" i="94"/>
  <c r="O120" i="94" s="1"/>
  <c r="O172" i="94" s="1"/>
  <c r="O102" i="94"/>
  <c r="O119" i="94" s="1"/>
  <c r="O171" i="94" s="1"/>
  <c r="O101" i="94"/>
  <c r="O118" i="94" s="1"/>
  <c r="O170" i="94" s="1"/>
  <c r="O100" i="94"/>
  <c r="Q100" i="94" s="1"/>
  <c r="O99" i="94"/>
  <c r="O116" i="94" s="1"/>
  <c r="O168" i="94" s="1"/>
  <c r="J8" i="94"/>
  <c r="N153" i="94"/>
  <c r="Q153" i="94" s="1"/>
  <c r="N118" i="94"/>
  <c r="N170" i="94" s="1"/>
  <c r="D116" i="94"/>
  <c r="D124" i="94"/>
  <c r="D117" i="94"/>
  <c r="D125" i="94"/>
  <c r="D118" i="94"/>
  <c r="D126" i="94"/>
  <c r="L155" i="94"/>
  <c r="Q155" i="94" s="1"/>
  <c r="L120" i="94"/>
  <c r="L172" i="94" s="1"/>
  <c r="H159" i="94"/>
  <c r="Q159" i="94" s="1"/>
  <c r="H124" i="94"/>
  <c r="H176" i="94" s="1"/>
  <c r="D119" i="94"/>
  <c r="D127" i="94"/>
  <c r="P151" i="94"/>
  <c r="Q151" i="94" s="1"/>
  <c r="P116" i="94"/>
  <c r="P168" i="94" s="1"/>
  <c r="I7" i="94"/>
  <c r="F7" i="94" s="1"/>
  <c r="O59" i="94"/>
  <c r="P112" i="92"/>
  <c r="P94" i="92"/>
  <c r="N111" i="91"/>
  <c r="N110" i="91"/>
  <c r="N127" i="91" s="1"/>
  <c r="N179" i="91" s="1"/>
  <c r="N109" i="91"/>
  <c r="N126" i="91" s="1"/>
  <c r="N178" i="91" s="1"/>
  <c r="N108" i="91"/>
  <c r="N107" i="91"/>
  <c r="N124" i="91" s="1"/>
  <c r="N176" i="91" s="1"/>
  <c r="N106" i="91"/>
  <c r="N123" i="91" s="1"/>
  <c r="N175" i="91" s="1"/>
  <c r="N105" i="91"/>
  <c r="N104" i="91"/>
  <c r="N121" i="91" s="1"/>
  <c r="N173" i="91" s="1"/>
  <c r="N103" i="91"/>
  <c r="N120" i="91" s="1"/>
  <c r="N102" i="91"/>
  <c r="N119" i="91" s="1"/>
  <c r="N171" i="91" s="1"/>
  <c r="N101" i="91"/>
  <c r="N100" i="91"/>
  <c r="N99" i="91"/>
  <c r="N116" i="91" s="1"/>
  <c r="N168" i="91" s="1"/>
  <c r="J9" i="91"/>
  <c r="O94" i="91"/>
  <c r="M121" i="91"/>
  <c r="M123" i="91"/>
  <c r="P59" i="91"/>
  <c r="P87" i="91"/>
  <c r="H7" i="91"/>
  <c r="P86" i="91"/>
  <c r="P88" i="91"/>
  <c r="P91" i="91"/>
  <c r="P90" i="91"/>
  <c r="P83" i="91"/>
  <c r="P89" i="91"/>
  <c r="P84" i="91"/>
  <c r="P85" i="91"/>
  <c r="P81" i="91"/>
  <c r="P92" i="91"/>
  <c r="P82" i="91"/>
  <c r="M124" i="91"/>
  <c r="M118" i="91"/>
  <c r="M126" i="91"/>
  <c r="P111" i="91"/>
  <c r="P128" i="91" s="1"/>
  <c r="P180" i="91" s="1"/>
  <c r="P110" i="91"/>
  <c r="P127" i="91" s="1"/>
  <c r="P179" i="91" s="1"/>
  <c r="P104" i="91"/>
  <c r="P121" i="91" s="1"/>
  <c r="P173" i="91" s="1"/>
  <c r="P99" i="91"/>
  <c r="P106" i="91"/>
  <c r="P123" i="91" s="1"/>
  <c r="P175" i="91" s="1"/>
  <c r="P103" i="91"/>
  <c r="P120" i="91" s="1"/>
  <c r="P172" i="91" s="1"/>
  <c r="P105" i="91"/>
  <c r="P122" i="91" s="1"/>
  <c r="P174" i="91" s="1"/>
  <c r="P109" i="91"/>
  <c r="P126" i="91" s="1"/>
  <c r="P178" i="91" s="1"/>
  <c r="P108" i="91"/>
  <c r="P125" i="91" s="1"/>
  <c r="P177" i="91" s="1"/>
  <c r="P102" i="91"/>
  <c r="P119" i="91" s="1"/>
  <c r="P171" i="91" s="1"/>
  <c r="J7" i="91"/>
  <c r="P107" i="91"/>
  <c r="P124" i="91" s="1"/>
  <c r="P176" i="91" s="1"/>
  <c r="P101" i="91"/>
  <c r="P118" i="91" s="1"/>
  <c r="P170" i="91" s="1"/>
  <c r="P100" i="91"/>
  <c r="P117" i="91" s="1"/>
  <c r="P169" i="91" s="1"/>
  <c r="M154" i="91"/>
  <c r="Q154" i="91" s="1"/>
  <c r="M119" i="91"/>
  <c r="M127" i="91"/>
  <c r="F18" i="90"/>
  <c r="F10" i="90"/>
  <c r="F17" i="90"/>
  <c r="F9" i="90"/>
  <c r="F16" i="90"/>
  <c r="F8" i="90"/>
  <c r="F15" i="90"/>
  <c r="F14" i="90"/>
  <c r="F19" i="90"/>
  <c r="F11" i="90"/>
  <c r="F12" i="90"/>
  <c r="F13" i="90"/>
  <c r="F20" i="90"/>
  <c r="F20" i="87"/>
  <c r="F12" i="87"/>
  <c r="F19" i="87"/>
  <c r="F11" i="87"/>
  <c r="F18" i="87"/>
  <c r="F10" i="87"/>
  <c r="F17" i="87"/>
  <c r="F9" i="87"/>
  <c r="F16" i="87"/>
  <c r="F8" i="87"/>
  <c r="F15" i="87"/>
  <c r="F13" i="87"/>
  <c r="F14" i="87"/>
  <c r="N121" i="88"/>
  <c r="M168" i="88"/>
  <c r="P151" i="88"/>
  <c r="Q151" i="88" s="1"/>
  <c r="P116" i="88"/>
  <c r="P168" i="88" s="1"/>
  <c r="N180" i="88"/>
  <c r="N153" i="88"/>
  <c r="Q153" i="88" s="1"/>
  <c r="N118" i="88"/>
  <c r="M171" i="88"/>
  <c r="O104" i="88"/>
  <c r="O121" i="88" s="1"/>
  <c r="O173" i="88" s="1"/>
  <c r="O105" i="88"/>
  <c r="O122" i="88" s="1"/>
  <c r="O174" i="88" s="1"/>
  <c r="Q174" i="88" s="1"/>
  <c r="O106" i="88"/>
  <c r="O107" i="88"/>
  <c r="O124" i="88" s="1"/>
  <c r="O176" i="88" s="1"/>
  <c r="O108" i="88"/>
  <c r="O125" i="88" s="1"/>
  <c r="O100" i="88"/>
  <c r="O99" i="88"/>
  <c r="O109" i="88"/>
  <c r="O126" i="88" s="1"/>
  <c r="O101" i="88"/>
  <c r="O118" i="88" s="1"/>
  <c r="O170" i="88" s="1"/>
  <c r="O111" i="88"/>
  <c r="O128" i="88" s="1"/>
  <c r="O180" i="88" s="1"/>
  <c r="O103" i="88"/>
  <c r="O102" i="88"/>
  <c r="O110" i="88"/>
  <c r="J8" i="88"/>
  <c r="M175" i="88"/>
  <c r="N124" i="88"/>
  <c r="I7" i="88"/>
  <c r="F7" i="88" s="1"/>
  <c r="O59" i="88"/>
  <c r="E116" i="66"/>
  <c r="F116" i="66" s="1"/>
  <c r="G116" i="66" s="1"/>
  <c r="H116" i="66" s="1"/>
  <c r="I116" i="66" s="1"/>
  <c r="J116" i="66" s="1"/>
  <c r="K116" i="66" s="1"/>
  <c r="L116" i="66" s="1"/>
  <c r="M116" i="66" s="1"/>
  <c r="N116" i="66" s="1"/>
  <c r="O116" i="66" s="1"/>
  <c r="P116" i="66" s="1"/>
  <c r="G10" i="111" l="1" a="1"/>
  <c r="G10" i="111" s="1"/>
  <c r="J10" i="111" s="1"/>
  <c r="K10" i="111" s="1"/>
  <c r="S138" i="111"/>
  <c r="S160" i="111"/>
  <c r="S177" i="111" s="1"/>
  <c r="S156" i="111"/>
  <c r="S190" i="111" s="1"/>
  <c r="S132" i="111"/>
  <c r="S159" i="111"/>
  <c r="S193" i="111" s="1"/>
  <c r="S140" i="111"/>
  <c r="S157" i="111"/>
  <c r="S174" i="111" s="1"/>
  <c r="N41" i="111"/>
  <c r="H20" i="111" s="1"/>
  <c r="I20" i="111" s="1"/>
  <c r="I19" i="111"/>
  <c r="N19" i="111"/>
  <c r="S137" i="111"/>
  <c r="N48" i="111"/>
  <c r="H27" i="111" s="1"/>
  <c r="I27" i="111" s="1"/>
  <c r="N44" i="111"/>
  <c r="H23" i="111" s="1"/>
  <c r="I23" i="111" s="1"/>
  <c r="S135" i="111"/>
  <c r="S142" i="111"/>
  <c r="N46" i="111"/>
  <c r="H25" i="111" s="1"/>
  <c r="I25" i="111" s="1"/>
  <c r="S153" i="111"/>
  <c r="N47" i="111"/>
  <c r="H26" i="111" s="1"/>
  <c r="I26" i="111" s="1"/>
  <c r="S136" i="111"/>
  <c r="N52" i="111"/>
  <c r="H31" i="111" s="1"/>
  <c r="I31" i="111" s="1"/>
  <c r="S143" i="111"/>
  <c r="S158" i="111"/>
  <c r="S161" i="111"/>
  <c r="S141" i="111"/>
  <c r="S139" i="111"/>
  <c r="S134" i="111"/>
  <c r="G11" i="111" a="1"/>
  <c r="G11" i="111" s="1"/>
  <c r="J11" i="111" s="1"/>
  <c r="S154" i="111"/>
  <c r="I43" i="111"/>
  <c r="L22" i="111" s="1"/>
  <c r="L90" i="111"/>
  <c r="S151" i="111"/>
  <c r="S155" i="111"/>
  <c r="S133" i="111"/>
  <c r="N43" i="111"/>
  <c r="H22" i="111" s="1"/>
  <c r="I22" i="111" s="1"/>
  <c r="G9" i="111" a="1"/>
  <c r="G9" i="111" s="1"/>
  <c r="J9" i="111" s="1"/>
  <c r="S184" i="111"/>
  <c r="S167" i="111"/>
  <c r="S183" i="111"/>
  <c r="S166" i="111"/>
  <c r="N50" i="111"/>
  <c r="H29" i="111" s="1"/>
  <c r="I29" i="111" s="1"/>
  <c r="N45" i="111"/>
  <c r="H24" i="111" s="1"/>
  <c r="I24" i="111" s="1"/>
  <c r="H13" i="111"/>
  <c r="I13" i="111" s="1"/>
  <c r="N49" i="111"/>
  <c r="H28" i="111" s="1"/>
  <c r="I28" i="111" s="1"/>
  <c r="N42" i="111"/>
  <c r="H21" i="111" s="1"/>
  <c r="I21" i="111" s="1"/>
  <c r="S152" i="111"/>
  <c r="N51" i="111"/>
  <c r="H30" i="111" s="1"/>
  <c r="I30" i="111" s="1"/>
  <c r="F51" i="110"/>
  <c r="F48" i="110"/>
  <c r="F40" i="110"/>
  <c r="F44" i="110"/>
  <c r="F52" i="110"/>
  <c r="F43" i="110"/>
  <c r="F45" i="110"/>
  <c r="F50" i="110"/>
  <c r="F46" i="110"/>
  <c r="F49" i="110"/>
  <c r="F47" i="110"/>
  <c r="F41" i="110"/>
  <c r="F48" i="109"/>
  <c r="F40" i="109"/>
  <c r="F47" i="109"/>
  <c r="F46" i="109"/>
  <c r="F45" i="109"/>
  <c r="F52" i="109"/>
  <c r="F44" i="109"/>
  <c r="F51" i="109"/>
  <c r="F43" i="109"/>
  <c r="F50" i="109"/>
  <c r="F42" i="109"/>
  <c r="F41" i="109"/>
  <c r="F49" i="109"/>
  <c r="F51" i="107"/>
  <c r="F43" i="107"/>
  <c r="F50" i="107"/>
  <c r="F42" i="107"/>
  <c r="F49" i="107"/>
  <c r="F41" i="107"/>
  <c r="F48" i="107"/>
  <c r="F40" i="107"/>
  <c r="F47" i="107"/>
  <c r="F46" i="107"/>
  <c r="F45" i="107"/>
  <c r="F52" i="107"/>
  <c r="F44" i="107"/>
  <c r="F32" i="106"/>
  <c r="F40" i="106"/>
  <c r="F48" i="106"/>
  <c r="F41" i="106"/>
  <c r="F43" i="106"/>
  <c r="F49" i="106"/>
  <c r="F45" i="106"/>
  <c r="F42" i="106"/>
  <c r="F47" i="106"/>
  <c r="F51" i="106"/>
  <c r="F50" i="106"/>
  <c r="F44" i="106"/>
  <c r="F46" i="106"/>
  <c r="F52" i="106"/>
  <c r="N63" i="84"/>
  <c r="N117" i="84" s="1"/>
  <c r="N99" i="84"/>
  <c r="E65" i="84"/>
  <c r="E101" i="84"/>
  <c r="E119" i="84" s="1"/>
  <c r="I64" i="84"/>
  <c r="I100" i="84"/>
  <c r="I118" i="84" s="1"/>
  <c r="D99" i="84"/>
  <c r="D63" i="84"/>
  <c r="D73" i="84"/>
  <c r="D109" i="84"/>
  <c r="D127" i="84" s="1"/>
  <c r="M99" i="84"/>
  <c r="M63" i="84"/>
  <c r="M117" i="84" s="1"/>
  <c r="E128" i="84"/>
  <c r="Q128" i="84" s="1"/>
  <c r="E74" i="84"/>
  <c r="Q74" i="84" s="1"/>
  <c r="E110" i="84"/>
  <c r="Q110" i="84" s="1"/>
  <c r="F69" i="84"/>
  <c r="F105" i="84"/>
  <c r="F123" i="84" s="1"/>
  <c r="G71" i="84"/>
  <c r="G107" i="84"/>
  <c r="G125" i="84" s="1"/>
  <c r="G108" i="84"/>
  <c r="G72" i="84"/>
  <c r="Q72" i="84" s="1"/>
  <c r="I66" i="84"/>
  <c r="I102" i="84"/>
  <c r="I120" i="84" s="1"/>
  <c r="H70" i="84"/>
  <c r="H106" i="84"/>
  <c r="H124" i="84" s="1"/>
  <c r="J99" i="84"/>
  <c r="J117" i="84" s="1"/>
  <c r="J63" i="84"/>
  <c r="O99" i="84"/>
  <c r="O63" i="84"/>
  <c r="O117" i="84" s="1"/>
  <c r="D74" i="84"/>
  <c r="D110" i="84"/>
  <c r="D128" i="84" s="1"/>
  <c r="F102" i="84"/>
  <c r="F120" i="84" s="1"/>
  <c r="F66" i="84"/>
  <c r="G104" i="84"/>
  <c r="G122" i="84" s="1"/>
  <c r="G68" i="84"/>
  <c r="D103" i="84"/>
  <c r="D121" i="84" s="1"/>
  <c r="D67" i="84"/>
  <c r="D102" i="84"/>
  <c r="D120" i="84" s="1"/>
  <c r="D66" i="84"/>
  <c r="E70" i="84"/>
  <c r="E106" i="84"/>
  <c r="E124" i="84"/>
  <c r="E66" i="84"/>
  <c r="E102" i="84"/>
  <c r="E120" i="84" s="1"/>
  <c r="F65" i="84"/>
  <c r="F101" i="84"/>
  <c r="F119" i="84" s="1"/>
  <c r="G66" i="84"/>
  <c r="G102" i="84"/>
  <c r="G120" i="84" s="1"/>
  <c r="G63" i="84"/>
  <c r="G99" i="84"/>
  <c r="G117" i="84" s="1"/>
  <c r="I68" i="84"/>
  <c r="I104" i="84"/>
  <c r="I122" i="84" s="1"/>
  <c r="H65" i="84"/>
  <c r="H101" i="84"/>
  <c r="H119" i="84" s="1"/>
  <c r="J66" i="84"/>
  <c r="J102" i="84"/>
  <c r="J120" i="84" s="1"/>
  <c r="O64" i="84"/>
  <c r="O100" i="84"/>
  <c r="Q100" i="84" s="1"/>
  <c r="J64" i="84"/>
  <c r="J100" i="84"/>
  <c r="J118" i="84" s="1"/>
  <c r="D119" i="84"/>
  <c r="D65" i="84"/>
  <c r="D101" i="84"/>
  <c r="D104" i="84"/>
  <c r="D122" i="84" s="1"/>
  <c r="D68" i="84"/>
  <c r="E72" i="84"/>
  <c r="E108" i="84"/>
  <c r="E126" i="84" s="1"/>
  <c r="E107" i="84"/>
  <c r="E125" i="84" s="1"/>
  <c r="E71" i="84"/>
  <c r="F63" i="84"/>
  <c r="F99" i="84"/>
  <c r="F117" i="84" s="1"/>
  <c r="G64" i="84"/>
  <c r="G100" i="84"/>
  <c r="G118" i="84" s="1"/>
  <c r="I105" i="84"/>
  <c r="I123" i="84" s="1"/>
  <c r="I69" i="84"/>
  <c r="H103" i="84"/>
  <c r="H121" i="84" s="1"/>
  <c r="H67" i="84"/>
  <c r="H63" i="84"/>
  <c r="H99" i="84"/>
  <c r="H117" i="84" s="1"/>
  <c r="K67" i="84"/>
  <c r="K103" i="84"/>
  <c r="K121" i="84" s="1"/>
  <c r="L102" i="84"/>
  <c r="L120" i="84" s="1"/>
  <c r="L66" i="84"/>
  <c r="H68" i="84"/>
  <c r="H104" i="84"/>
  <c r="H122" i="84" s="1"/>
  <c r="D106" i="84"/>
  <c r="D124" i="84" s="1"/>
  <c r="D70" i="84"/>
  <c r="D125" i="84"/>
  <c r="D71" i="84"/>
  <c r="D107" i="84"/>
  <c r="E69" i="84"/>
  <c r="E105" i="84"/>
  <c r="E123" i="84" s="1"/>
  <c r="E64" i="84"/>
  <c r="E100" i="84"/>
  <c r="E118" i="84" s="1"/>
  <c r="F108" i="84"/>
  <c r="F126" i="84" s="1"/>
  <c r="F72" i="84"/>
  <c r="G103" i="84"/>
  <c r="G121" i="84" s="1"/>
  <c r="G67" i="84"/>
  <c r="I65" i="84"/>
  <c r="I101" i="84"/>
  <c r="I119" i="84" s="1"/>
  <c r="H105" i="84"/>
  <c r="H123" i="84" s="1"/>
  <c r="H69" i="84"/>
  <c r="J103" i="84"/>
  <c r="J121" i="84" s="1"/>
  <c r="J67" i="84"/>
  <c r="K66" i="84"/>
  <c r="K102" i="84"/>
  <c r="K120" i="84" s="1"/>
  <c r="L99" i="84"/>
  <c r="L117" i="84" s="1"/>
  <c r="L63" i="84"/>
  <c r="K100" i="84"/>
  <c r="K118" i="84" s="1"/>
  <c r="K64" i="84"/>
  <c r="D72" i="84"/>
  <c r="D108" i="84"/>
  <c r="D126" i="84" s="1"/>
  <c r="D69" i="84"/>
  <c r="D105" i="84"/>
  <c r="D123" i="84" s="1"/>
  <c r="E68" i="84"/>
  <c r="E104" i="84"/>
  <c r="E122" i="84" s="1"/>
  <c r="E121" i="84"/>
  <c r="E67" i="84"/>
  <c r="E103" i="84"/>
  <c r="F104" i="84"/>
  <c r="F122" i="84" s="1"/>
  <c r="F68" i="84"/>
  <c r="G70" i="84"/>
  <c r="G106" i="84"/>
  <c r="G124" i="84" s="1"/>
  <c r="I103" i="84"/>
  <c r="I121" i="84" s="1"/>
  <c r="I67" i="84"/>
  <c r="H100" i="84"/>
  <c r="H118" i="84" s="1"/>
  <c r="H64" i="84"/>
  <c r="J101" i="84"/>
  <c r="J119" i="84" s="1"/>
  <c r="J65" i="84"/>
  <c r="K104" i="84"/>
  <c r="Q104" i="84" s="1"/>
  <c r="K68" i="84"/>
  <c r="Q68" i="84" s="1"/>
  <c r="L64" i="84"/>
  <c r="L100" i="84"/>
  <c r="L118" i="84" s="1"/>
  <c r="M66" i="84"/>
  <c r="M102" i="84"/>
  <c r="Q102" i="84" s="1"/>
  <c r="F67" i="84"/>
  <c r="F103" i="84"/>
  <c r="F121" i="84" s="1"/>
  <c r="N100" i="84"/>
  <c r="N64" i="84"/>
  <c r="N118" i="84" s="1"/>
  <c r="D64" i="84"/>
  <c r="D100" i="84"/>
  <c r="D118" i="84" s="1"/>
  <c r="M101" i="84"/>
  <c r="M65" i="84"/>
  <c r="M119" i="84" s="1"/>
  <c r="E73" i="84"/>
  <c r="E109" i="84"/>
  <c r="E127" i="84" s="1"/>
  <c r="F71" i="84"/>
  <c r="F107" i="84"/>
  <c r="F125" i="84" s="1"/>
  <c r="F64" i="84"/>
  <c r="F100" i="84"/>
  <c r="F118" i="84" s="1"/>
  <c r="G69" i="84"/>
  <c r="G105" i="84"/>
  <c r="G123" i="84" s="1"/>
  <c r="I70" i="84"/>
  <c r="Q70" i="84" s="1"/>
  <c r="I106" i="84"/>
  <c r="H71" i="84"/>
  <c r="Q71" i="84" s="1"/>
  <c r="H107" i="84"/>
  <c r="J105" i="84"/>
  <c r="Q105" i="84" s="1"/>
  <c r="J69" i="84"/>
  <c r="Q69" i="84" s="1"/>
  <c r="K65" i="84"/>
  <c r="K101" i="84"/>
  <c r="K119" i="84" s="1"/>
  <c r="L103" i="84"/>
  <c r="Q103" i="84" s="1"/>
  <c r="L67" i="84"/>
  <c r="Q67" i="84" s="1"/>
  <c r="N65" i="84"/>
  <c r="Q65" i="84" s="1"/>
  <c r="N101" i="84"/>
  <c r="Q101" i="84" s="1"/>
  <c r="D129" i="84"/>
  <c r="Q129" i="84" s="1"/>
  <c r="D75" i="84"/>
  <c r="Q75" i="84" s="1"/>
  <c r="D111" i="84"/>
  <c r="Q111" i="84" s="1"/>
  <c r="M100" i="84"/>
  <c r="M64" i="84"/>
  <c r="M118" i="84" s="1"/>
  <c r="E63" i="84"/>
  <c r="E99" i="84"/>
  <c r="E117" i="84"/>
  <c r="F70" i="84"/>
  <c r="F106" i="84"/>
  <c r="F124" i="84" s="1"/>
  <c r="F73" i="84"/>
  <c r="Q73" i="84" s="1"/>
  <c r="F109" i="84"/>
  <c r="G101" i="84"/>
  <c r="G119" i="84" s="1"/>
  <c r="G65" i="84"/>
  <c r="I63" i="84"/>
  <c r="I99" i="84"/>
  <c r="I117" i="84" s="1"/>
  <c r="H66" i="84"/>
  <c r="H102" i="84"/>
  <c r="H120" i="84" s="1"/>
  <c r="J104" i="84"/>
  <c r="J122" i="84" s="1"/>
  <c r="J68" i="84"/>
  <c r="K63" i="84"/>
  <c r="K99" i="84"/>
  <c r="K117" i="84" s="1"/>
  <c r="L65" i="84"/>
  <c r="L101" i="84"/>
  <c r="L119" i="84" s="1"/>
  <c r="O111" i="103"/>
  <c r="O128" i="103" s="1"/>
  <c r="O180" i="103" s="1"/>
  <c r="O110" i="103"/>
  <c r="O127" i="103" s="1"/>
  <c r="O179" i="103" s="1"/>
  <c r="O106" i="103"/>
  <c r="O123" i="103" s="1"/>
  <c r="O175" i="103" s="1"/>
  <c r="O104" i="103"/>
  <c r="O121" i="103" s="1"/>
  <c r="O173" i="103" s="1"/>
  <c r="O102" i="103"/>
  <c r="O119" i="103" s="1"/>
  <c r="O171" i="103" s="1"/>
  <c r="O109" i="103"/>
  <c r="O126" i="103" s="1"/>
  <c r="O178" i="103" s="1"/>
  <c r="O108" i="103"/>
  <c r="O125" i="103" s="1"/>
  <c r="O177" i="103" s="1"/>
  <c r="O100" i="103"/>
  <c r="O99" i="103"/>
  <c r="O116" i="103" s="1"/>
  <c r="O168" i="103" s="1"/>
  <c r="O105" i="103"/>
  <c r="O122" i="103" s="1"/>
  <c r="O174" i="103" s="1"/>
  <c r="O101" i="103"/>
  <c r="O118" i="103" s="1"/>
  <c r="O170" i="103" s="1"/>
  <c r="O103" i="103"/>
  <c r="O120" i="103" s="1"/>
  <c r="O172" i="103" s="1"/>
  <c r="O107" i="103"/>
  <c r="O124" i="103" s="1"/>
  <c r="O176" i="103" s="1"/>
  <c r="J8" i="103"/>
  <c r="I111" i="103"/>
  <c r="I128" i="103" s="1"/>
  <c r="I180" i="103" s="1"/>
  <c r="I110" i="103"/>
  <c r="I127" i="103" s="1"/>
  <c r="I179" i="103" s="1"/>
  <c r="I109" i="103"/>
  <c r="I126" i="103" s="1"/>
  <c r="I178" i="103" s="1"/>
  <c r="I108" i="103"/>
  <c r="I125" i="103" s="1"/>
  <c r="I177" i="103" s="1"/>
  <c r="I107" i="103"/>
  <c r="I124" i="103" s="1"/>
  <c r="I176" i="103" s="1"/>
  <c r="I105" i="103"/>
  <c r="I122" i="103" s="1"/>
  <c r="I174" i="103" s="1"/>
  <c r="I103" i="103"/>
  <c r="I120" i="103" s="1"/>
  <c r="I172" i="103" s="1"/>
  <c r="I101" i="103"/>
  <c r="I118" i="103" s="1"/>
  <c r="I170" i="103" s="1"/>
  <c r="I100" i="103"/>
  <c r="I117" i="103" s="1"/>
  <c r="I169" i="103" s="1"/>
  <c r="I99" i="103"/>
  <c r="I116" i="103" s="1"/>
  <c r="I168" i="103" s="1"/>
  <c r="I106" i="103"/>
  <c r="I102" i="103"/>
  <c r="I119" i="103" s="1"/>
  <c r="I171" i="103" s="1"/>
  <c r="I104" i="103"/>
  <c r="I121" i="103" s="1"/>
  <c r="I173" i="103" s="1"/>
  <c r="J14" i="103"/>
  <c r="H111" i="103"/>
  <c r="H128" i="103" s="1"/>
  <c r="H180" i="103" s="1"/>
  <c r="H110" i="103"/>
  <c r="H127" i="103" s="1"/>
  <c r="H179" i="103" s="1"/>
  <c r="H109" i="103"/>
  <c r="H126" i="103" s="1"/>
  <c r="H178" i="103" s="1"/>
  <c r="H108" i="103"/>
  <c r="H125" i="103" s="1"/>
  <c r="H177" i="103" s="1"/>
  <c r="H107" i="103"/>
  <c r="H106" i="103"/>
  <c r="H123" i="103" s="1"/>
  <c r="H175" i="103" s="1"/>
  <c r="H105" i="103"/>
  <c r="H122" i="103" s="1"/>
  <c r="H174" i="103" s="1"/>
  <c r="H104" i="103"/>
  <c r="H121" i="103" s="1"/>
  <c r="H173" i="103" s="1"/>
  <c r="H103" i="103"/>
  <c r="H120" i="103" s="1"/>
  <c r="H172" i="103" s="1"/>
  <c r="H102" i="103"/>
  <c r="H119" i="103" s="1"/>
  <c r="H171" i="103" s="1"/>
  <c r="H101" i="103"/>
  <c r="H118" i="103" s="1"/>
  <c r="H170" i="103" s="1"/>
  <c r="H100" i="103"/>
  <c r="H117" i="103" s="1"/>
  <c r="H169" i="103" s="1"/>
  <c r="H99" i="103"/>
  <c r="H116" i="103" s="1"/>
  <c r="H168" i="103" s="1"/>
  <c r="J15" i="103"/>
  <c r="O7" i="103"/>
  <c r="G7" i="103"/>
  <c r="J111" i="103"/>
  <c r="J128" i="103" s="1"/>
  <c r="J180" i="103" s="1"/>
  <c r="J108" i="103"/>
  <c r="J125" i="103" s="1"/>
  <c r="J177" i="103" s="1"/>
  <c r="J105" i="103"/>
  <c r="J103" i="103"/>
  <c r="J120" i="103" s="1"/>
  <c r="J172" i="103" s="1"/>
  <c r="J101" i="103"/>
  <c r="J118" i="103" s="1"/>
  <c r="J170" i="103" s="1"/>
  <c r="J100" i="103"/>
  <c r="J117" i="103" s="1"/>
  <c r="J169" i="103" s="1"/>
  <c r="J99" i="103"/>
  <c r="J116" i="103" s="1"/>
  <c r="J168" i="103" s="1"/>
  <c r="J107" i="103"/>
  <c r="J124" i="103" s="1"/>
  <c r="J176" i="103" s="1"/>
  <c r="J110" i="103"/>
  <c r="J127" i="103" s="1"/>
  <c r="J179" i="103" s="1"/>
  <c r="J109" i="103"/>
  <c r="J126" i="103" s="1"/>
  <c r="J178" i="103" s="1"/>
  <c r="J104" i="103"/>
  <c r="J121" i="103" s="1"/>
  <c r="J173" i="103" s="1"/>
  <c r="J102" i="103"/>
  <c r="J119" i="103" s="1"/>
  <c r="J171" i="103" s="1"/>
  <c r="J106" i="103"/>
  <c r="J123" i="103" s="1"/>
  <c r="J175" i="103" s="1"/>
  <c r="J13" i="103"/>
  <c r="L105" i="103"/>
  <c r="L122" i="103" s="1"/>
  <c r="L174" i="103" s="1"/>
  <c r="L103" i="103"/>
  <c r="L101" i="103"/>
  <c r="L118" i="103" s="1"/>
  <c r="L170" i="103" s="1"/>
  <c r="L100" i="103"/>
  <c r="L117" i="103" s="1"/>
  <c r="L169" i="103" s="1"/>
  <c r="L99" i="103"/>
  <c r="L116" i="103" s="1"/>
  <c r="L168" i="103" s="1"/>
  <c r="L107" i="103"/>
  <c r="L124" i="103" s="1"/>
  <c r="L176" i="103" s="1"/>
  <c r="L111" i="103"/>
  <c r="L128" i="103" s="1"/>
  <c r="L180" i="103" s="1"/>
  <c r="L110" i="103"/>
  <c r="L127" i="103" s="1"/>
  <c r="L179" i="103" s="1"/>
  <c r="L106" i="103"/>
  <c r="L123" i="103" s="1"/>
  <c r="L175" i="103" s="1"/>
  <c r="L104" i="103"/>
  <c r="L121" i="103" s="1"/>
  <c r="L173" i="103" s="1"/>
  <c r="L102" i="103"/>
  <c r="L119" i="103" s="1"/>
  <c r="L171" i="103" s="1"/>
  <c r="L109" i="103"/>
  <c r="L126" i="103" s="1"/>
  <c r="L178" i="103" s="1"/>
  <c r="L108" i="103"/>
  <c r="L125" i="103" s="1"/>
  <c r="L177" i="103" s="1"/>
  <c r="J11" i="103"/>
  <c r="D110" i="103"/>
  <c r="D101" i="103"/>
  <c r="D100" i="103"/>
  <c r="D99" i="103"/>
  <c r="D109" i="103"/>
  <c r="D106" i="103"/>
  <c r="D104" i="103"/>
  <c r="D102" i="103"/>
  <c r="D108" i="103"/>
  <c r="D111" i="103"/>
  <c r="D103" i="103"/>
  <c r="D107" i="103"/>
  <c r="D105" i="103"/>
  <c r="J19" i="103"/>
  <c r="N118" i="103"/>
  <c r="N170" i="103" s="1"/>
  <c r="N153" i="103"/>
  <c r="Q153" i="103" s="1"/>
  <c r="F109" i="103"/>
  <c r="F106" i="103"/>
  <c r="F123" i="103" s="1"/>
  <c r="F175" i="103" s="1"/>
  <c r="F104" i="103"/>
  <c r="F121" i="103" s="1"/>
  <c r="F173" i="103" s="1"/>
  <c r="F102" i="103"/>
  <c r="F119" i="103" s="1"/>
  <c r="F171" i="103" s="1"/>
  <c r="F108" i="103"/>
  <c r="F125" i="103" s="1"/>
  <c r="F177" i="103" s="1"/>
  <c r="F111" i="103"/>
  <c r="F128" i="103" s="1"/>
  <c r="F180" i="103" s="1"/>
  <c r="F107" i="103"/>
  <c r="F124" i="103" s="1"/>
  <c r="F176" i="103" s="1"/>
  <c r="F105" i="103"/>
  <c r="F122" i="103" s="1"/>
  <c r="F174" i="103" s="1"/>
  <c r="F103" i="103"/>
  <c r="F120" i="103" s="1"/>
  <c r="F172" i="103" s="1"/>
  <c r="F99" i="103"/>
  <c r="F116" i="103" s="1"/>
  <c r="F168" i="103" s="1"/>
  <c r="F110" i="103"/>
  <c r="F127" i="103" s="1"/>
  <c r="F179" i="103" s="1"/>
  <c r="F101" i="103"/>
  <c r="F118" i="103" s="1"/>
  <c r="F170" i="103" s="1"/>
  <c r="F100" i="103"/>
  <c r="F117" i="103" s="1"/>
  <c r="F169" i="103" s="1"/>
  <c r="J17" i="103"/>
  <c r="G109" i="103"/>
  <c r="G126" i="103" s="1"/>
  <c r="G178" i="103" s="1"/>
  <c r="G106" i="103"/>
  <c r="G123" i="103" s="1"/>
  <c r="G175" i="103" s="1"/>
  <c r="G104" i="103"/>
  <c r="G121" i="103" s="1"/>
  <c r="G173" i="103" s="1"/>
  <c r="G102" i="103"/>
  <c r="G119" i="103" s="1"/>
  <c r="G171" i="103" s="1"/>
  <c r="G108" i="103"/>
  <c r="G111" i="103"/>
  <c r="G128" i="103" s="1"/>
  <c r="G180" i="103" s="1"/>
  <c r="G107" i="103"/>
  <c r="G124" i="103" s="1"/>
  <c r="G176" i="103" s="1"/>
  <c r="G105" i="103"/>
  <c r="G122" i="103" s="1"/>
  <c r="G174" i="103" s="1"/>
  <c r="G103" i="103"/>
  <c r="G120" i="103" s="1"/>
  <c r="G172" i="103" s="1"/>
  <c r="G101" i="103"/>
  <c r="G118" i="103" s="1"/>
  <c r="G170" i="103" s="1"/>
  <c r="G100" i="103"/>
  <c r="G117" i="103" s="1"/>
  <c r="G169" i="103" s="1"/>
  <c r="G99" i="103"/>
  <c r="G116" i="103" s="1"/>
  <c r="G168" i="103" s="1"/>
  <c r="G110" i="103"/>
  <c r="G127" i="103" s="1"/>
  <c r="G179" i="103" s="1"/>
  <c r="J16" i="103"/>
  <c r="K108" i="103"/>
  <c r="K125" i="103" s="1"/>
  <c r="K177" i="103" s="1"/>
  <c r="K105" i="103"/>
  <c r="K122" i="103" s="1"/>
  <c r="K174" i="103" s="1"/>
  <c r="K103" i="103"/>
  <c r="K120" i="103" s="1"/>
  <c r="K172" i="103" s="1"/>
  <c r="K101" i="103"/>
  <c r="K118" i="103" s="1"/>
  <c r="K170" i="103" s="1"/>
  <c r="K100" i="103"/>
  <c r="K117" i="103" s="1"/>
  <c r="K169" i="103" s="1"/>
  <c r="K99" i="103"/>
  <c r="K116" i="103" s="1"/>
  <c r="K168" i="103" s="1"/>
  <c r="K107" i="103"/>
  <c r="K124" i="103" s="1"/>
  <c r="K176" i="103" s="1"/>
  <c r="K111" i="103"/>
  <c r="K128" i="103" s="1"/>
  <c r="K180" i="103" s="1"/>
  <c r="K110" i="103"/>
  <c r="K127" i="103" s="1"/>
  <c r="K179" i="103" s="1"/>
  <c r="K106" i="103"/>
  <c r="K123" i="103" s="1"/>
  <c r="K175" i="103" s="1"/>
  <c r="K104" i="103"/>
  <c r="K102" i="103"/>
  <c r="K119" i="103" s="1"/>
  <c r="K171" i="103" s="1"/>
  <c r="K109" i="103"/>
  <c r="K126" i="103" s="1"/>
  <c r="K178" i="103" s="1"/>
  <c r="J12" i="103"/>
  <c r="M111" i="103"/>
  <c r="M128" i="103" s="1"/>
  <c r="M180" i="103" s="1"/>
  <c r="M110" i="103"/>
  <c r="M127" i="103" s="1"/>
  <c r="M179" i="103" s="1"/>
  <c r="M109" i="103"/>
  <c r="M126" i="103" s="1"/>
  <c r="M178" i="103" s="1"/>
  <c r="M108" i="103"/>
  <c r="M125" i="103" s="1"/>
  <c r="M177" i="103" s="1"/>
  <c r="M107" i="103"/>
  <c r="M124" i="103" s="1"/>
  <c r="M176" i="103" s="1"/>
  <c r="M106" i="103"/>
  <c r="M123" i="103" s="1"/>
  <c r="M175" i="103" s="1"/>
  <c r="M105" i="103"/>
  <c r="M122" i="103" s="1"/>
  <c r="M174" i="103" s="1"/>
  <c r="M104" i="103"/>
  <c r="M121" i="103" s="1"/>
  <c r="M173" i="103" s="1"/>
  <c r="M103" i="103"/>
  <c r="M120" i="103" s="1"/>
  <c r="M172" i="103" s="1"/>
  <c r="M102" i="103"/>
  <c r="M101" i="103"/>
  <c r="M118" i="103" s="1"/>
  <c r="M170" i="103" s="1"/>
  <c r="M100" i="103"/>
  <c r="M117" i="103" s="1"/>
  <c r="M169" i="103" s="1"/>
  <c r="M99" i="103"/>
  <c r="M116" i="103" s="1"/>
  <c r="M168" i="103" s="1"/>
  <c r="J10" i="103"/>
  <c r="I8" i="103"/>
  <c r="F8" i="103" s="1"/>
  <c r="N59" i="103"/>
  <c r="E111" i="103"/>
  <c r="E128" i="103" s="1"/>
  <c r="E180" i="103" s="1"/>
  <c r="E110" i="103"/>
  <c r="E109" i="103"/>
  <c r="E126" i="103" s="1"/>
  <c r="E178" i="103" s="1"/>
  <c r="E108" i="103"/>
  <c r="E125" i="103" s="1"/>
  <c r="E177" i="103" s="1"/>
  <c r="E107" i="103"/>
  <c r="E124" i="103" s="1"/>
  <c r="E176" i="103" s="1"/>
  <c r="E106" i="103"/>
  <c r="E123" i="103" s="1"/>
  <c r="E175" i="103" s="1"/>
  <c r="E105" i="103"/>
  <c r="E122" i="103" s="1"/>
  <c r="E174" i="103" s="1"/>
  <c r="E104" i="103"/>
  <c r="E121" i="103" s="1"/>
  <c r="E173" i="103" s="1"/>
  <c r="E103" i="103"/>
  <c r="E120" i="103" s="1"/>
  <c r="E172" i="103" s="1"/>
  <c r="E102" i="103"/>
  <c r="E119" i="103" s="1"/>
  <c r="E171" i="103" s="1"/>
  <c r="E101" i="103"/>
  <c r="E118" i="103" s="1"/>
  <c r="E170" i="103" s="1"/>
  <c r="E99" i="103"/>
  <c r="E116" i="103" s="1"/>
  <c r="E168" i="103" s="1"/>
  <c r="E100" i="103"/>
  <c r="E117" i="103" s="1"/>
  <c r="E169" i="103" s="1"/>
  <c r="J18" i="103"/>
  <c r="I158" i="100"/>
  <c r="Q158" i="100" s="1"/>
  <c r="I123" i="100"/>
  <c r="I175" i="100" s="1"/>
  <c r="N153" i="100"/>
  <c r="Q153" i="100" s="1"/>
  <c r="N118" i="100"/>
  <c r="N170" i="100" s="1"/>
  <c r="G111" i="100"/>
  <c r="G128" i="100" s="1"/>
  <c r="G180" i="100" s="1"/>
  <c r="G110" i="100"/>
  <c r="G127" i="100" s="1"/>
  <c r="G179" i="100" s="1"/>
  <c r="G109" i="100"/>
  <c r="G126" i="100" s="1"/>
  <c r="G178" i="100" s="1"/>
  <c r="G108" i="100"/>
  <c r="G107" i="100"/>
  <c r="G124" i="100" s="1"/>
  <c r="G176" i="100" s="1"/>
  <c r="G106" i="100"/>
  <c r="G123" i="100" s="1"/>
  <c r="G175" i="100" s="1"/>
  <c r="G105" i="100"/>
  <c r="G122" i="100" s="1"/>
  <c r="G174" i="100" s="1"/>
  <c r="G104" i="100"/>
  <c r="G121" i="100" s="1"/>
  <c r="G173" i="100" s="1"/>
  <c r="G103" i="100"/>
  <c r="G120" i="100" s="1"/>
  <c r="G172" i="100" s="1"/>
  <c r="G102" i="100"/>
  <c r="G119" i="100" s="1"/>
  <c r="G171" i="100" s="1"/>
  <c r="G101" i="100"/>
  <c r="G118" i="100" s="1"/>
  <c r="G170" i="100" s="1"/>
  <c r="G100" i="100"/>
  <c r="G117" i="100" s="1"/>
  <c r="G169" i="100" s="1"/>
  <c r="G99" i="100"/>
  <c r="G116" i="100" s="1"/>
  <c r="G168" i="100" s="1"/>
  <c r="J16" i="100"/>
  <c r="L155" i="100"/>
  <c r="Q155" i="100" s="1"/>
  <c r="L120" i="100"/>
  <c r="L172" i="100" s="1"/>
  <c r="F111" i="100"/>
  <c r="F128" i="100" s="1"/>
  <c r="F180" i="100" s="1"/>
  <c r="F110" i="100"/>
  <c r="F127" i="100" s="1"/>
  <c r="F179" i="100" s="1"/>
  <c r="F109" i="100"/>
  <c r="F108" i="100"/>
  <c r="F125" i="100" s="1"/>
  <c r="F177" i="100" s="1"/>
  <c r="F107" i="100"/>
  <c r="F124" i="100" s="1"/>
  <c r="F176" i="100" s="1"/>
  <c r="F106" i="100"/>
  <c r="F123" i="100" s="1"/>
  <c r="F175" i="100" s="1"/>
  <c r="F105" i="100"/>
  <c r="F122" i="100" s="1"/>
  <c r="F174" i="100" s="1"/>
  <c r="F104" i="100"/>
  <c r="F121" i="100" s="1"/>
  <c r="F173" i="100" s="1"/>
  <c r="F103" i="100"/>
  <c r="F120" i="100" s="1"/>
  <c r="F172" i="100" s="1"/>
  <c r="F102" i="100"/>
  <c r="F119" i="100" s="1"/>
  <c r="F171" i="100" s="1"/>
  <c r="F101" i="100"/>
  <c r="F118" i="100" s="1"/>
  <c r="F170" i="100" s="1"/>
  <c r="F100" i="100"/>
  <c r="F117" i="100" s="1"/>
  <c r="F169" i="100" s="1"/>
  <c r="F99" i="100"/>
  <c r="F116" i="100" s="1"/>
  <c r="F168" i="100" s="1"/>
  <c r="J17" i="100"/>
  <c r="I7" i="100"/>
  <c r="F7" i="100" s="1"/>
  <c r="O59" i="100"/>
  <c r="K156" i="100"/>
  <c r="Q156" i="100" s="1"/>
  <c r="K121" i="100"/>
  <c r="K173" i="100" s="1"/>
  <c r="H111" i="100"/>
  <c r="H128" i="100" s="1"/>
  <c r="H180" i="100" s="1"/>
  <c r="H110" i="100"/>
  <c r="H127" i="100" s="1"/>
  <c r="H179" i="100" s="1"/>
  <c r="H109" i="100"/>
  <c r="H126" i="100" s="1"/>
  <c r="H178" i="100" s="1"/>
  <c r="H108" i="100"/>
  <c r="H125" i="100" s="1"/>
  <c r="H177" i="100" s="1"/>
  <c r="H107" i="100"/>
  <c r="H106" i="100"/>
  <c r="H123" i="100" s="1"/>
  <c r="H175" i="100" s="1"/>
  <c r="H105" i="100"/>
  <c r="H122" i="100" s="1"/>
  <c r="H174" i="100" s="1"/>
  <c r="H104" i="100"/>
  <c r="H121" i="100" s="1"/>
  <c r="H173" i="100" s="1"/>
  <c r="H103" i="100"/>
  <c r="H120" i="100" s="1"/>
  <c r="H172" i="100" s="1"/>
  <c r="H102" i="100"/>
  <c r="H119" i="100" s="1"/>
  <c r="H171" i="100" s="1"/>
  <c r="H101" i="100"/>
  <c r="H118" i="100" s="1"/>
  <c r="H170" i="100" s="1"/>
  <c r="H100" i="100"/>
  <c r="H117" i="100" s="1"/>
  <c r="H169" i="100" s="1"/>
  <c r="H99" i="100"/>
  <c r="H116" i="100" s="1"/>
  <c r="H168" i="100" s="1"/>
  <c r="J15" i="100"/>
  <c r="E111" i="100"/>
  <c r="E128" i="100" s="1"/>
  <c r="E180" i="100" s="1"/>
  <c r="E110" i="100"/>
  <c r="E109" i="100"/>
  <c r="E126" i="100" s="1"/>
  <c r="E178" i="100" s="1"/>
  <c r="E108" i="100"/>
  <c r="E125" i="100" s="1"/>
  <c r="E177" i="100" s="1"/>
  <c r="E107" i="100"/>
  <c r="E124" i="100" s="1"/>
  <c r="E176" i="100" s="1"/>
  <c r="E106" i="100"/>
  <c r="E123" i="100" s="1"/>
  <c r="E175" i="100" s="1"/>
  <c r="E105" i="100"/>
  <c r="E122" i="100" s="1"/>
  <c r="E174" i="100" s="1"/>
  <c r="E104" i="100"/>
  <c r="E121" i="100" s="1"/>
  <c r="E173" i="100" s="1"/>
  <c r="E103" i="100"/>
  <c r="E120" i="100" s="1"/>
  <c r="E172" i="100" s="1"/>
  <c r="E102" i="100"/>
  <c r="E119" i="100" s="1"/>
  <c r="E171" i="100" s="1"/>
  <c r="E101" i="100"/>
  <c r="E118" i="100" s="1"/>
  <c r="E170" i="100" s="1"/>
  <c r="E100" i="100"/>
  <c r="E117" i="100" s="1"/>
  <c r="E169" i="100" s="1"/>
  <c r="E99" i="100"/>
  <c r="E116" i="100" s="1"/>
  <c r="E168" i="100" s="1"/>
  <c r="J18" i="100"/>
  <c r="O111" i="100"/>
  <c r="O128" i="100" s="1"/>
  <c r="O180" i="100" s="1"/>
  <c r="O110" i="100"/>
  <c r="O127" i="100" s="1"/>
  <c r="O179" i="100" s="1"/>
  <c r="O109" i="100"/>
  <c r="O126" i="100" s="1"/>
  <c r="O178" i="100" s="1"/>
  <c r="O108" i="100"/>
  <c r="O125" i="100" s="1"/>
  <c r="O177" i="100" s="1"/>
  <c r="O107" i="100"/>
  <c r="O124" i="100" s="1"/>
  <c r="O176" i="100" s="1"/>
  <c r="O106" i="100"/>
  <c r="O123" i="100" s="1"/>
  <c r="O175" i="100" s="1"/>
  <c r="O105" i="100"/>
  <c r="O122" i="100" s="1"/>
  <c r="O174" i="100" s="1"/>
  <c r="O104" i="100"/>
  <c r="O121" i="100" s="1"/>
  <c r="O173" i="100" s="1"/>
  <c r="O103" i="100"/>
  <c r="O120" i="100" s="1"/>
  <c r="O172" i="100" s="1"/>
  <c r="O102" i="100"/>
  <c r="O119" i="100" s="1"/>
  <c r="O171" i="100" s="1"/>
  <c r="O101" i="100"/>
  <c r="O118" i="100" s="1"/>
  <c r="O170" i="100" s="1"/>
  <c r="O100" i="100"/>
  <c r="O99" i="100"/>
  <c r="O116" i="100" s="1"/>
  <c r="O168" i="100" s="1"/>
  <c r="J8" i="100"/>
  <c r="M111" i="100"/>
  <c r="M128" i="100" s="1"/>
  <c r="M180" i="100" s="1"/>
  <c r="M110" i="100"/>
  <c r="M127" i="100" s="1"/>
  <c r="M179" i="100" s="1"/>
  <c r="M109" i="100"/>
  <c r="M126" i="100" s="1"/>
  <c r="M178" i="100" s="1"/>
  <c r="M108" i="100"/>
  <c r="M125" i="100" s="1"/>
  <c r="M177" i="100" s="1"/>
  <c r="M107" i="100"/>
  <c r="M124" i="100" s="1"/>
  <c r="M176" i="100" s="1"/>
  <c r="M106" i="100"/>
  <c r="M123" i="100" s="1"/>
  <c r="M175" i="100" s="1"/>
  <c r="M105" i="100"/>
  <c r="M122" i="100" s="1"/>
  <c r="M174" i="100" s="1"/>
  <c r="M104" i="100"/>
  <c r="M121" i="100" s="1"/>
  <c r="M173" i="100" s="1"/>
  <c r="M103" i="100"/>
  <c r="M120" i="100" s="1"/>
  <c r="M172" i="100" s="1"/>
  <c r="M102" i="100"/>
  <c r="M101" i="100"/>
  <c r="M118" i="100" s="1"/>
  <c r="M170" i="100" s="1"/>
  <c r="M100" i="100"/>
  <c r="M117" i="100" s="1"/>
  <c r="M169" i="100" s="1"/>
  <c r="M99" i="100"/>
  <c r="M116" i="100" s="1"/>
  <c r="M168" i="100" s="1"/>
  <c r="J10" i="100"/>
  <c r="P151" i="100"/>
  <c r="Q151" i="100" s="1"/>
  <c r="P116" i="100"/>
  <c r="P168" i="100" s="1"/>
  <c r="D111" i="100"/>
  <c r="D110" i="100"/>
  <c r="D109" i="100"/>
  <c r="D108" i="100"/>
  <c r="D107" i="100"/>
  <c r="D106" i="100"/>
  <c r="D105" i="100"/>
  <c r="D104" i="100"/>
  <c r="D103" i="100"/>
  <c r="D102" i="100"/>
  <c r="D101" i="100"/>
  <c r="D100" i="100"/>
  <c r="D99" i="100"/>
  <c r="J19" i="100"/>
  <c r="F111" i="97"/>
  <c r="F128" i="97" s="1"/>
  <c r="F180" i="97" s="1"/>
  <c r="F110" i="97"/>
  <c r="F127" i="97" s="1"/>
  <c r="F179" i="97" s="1"/>
  <c r="F109" i="97"/>
  <c r="F108" i="97"/>
  <c r="F125" i="97" s="1"/>
  <c r="F177" i="97" s="1"/>
  <c r="F107" i="97"/>
  <c r="F124" i="97" s="1"/>
  <c r="F176" i="97" s="1"/>
  <c r="F106" i="97"/>
  <c r="F123" i="97" s="1"/>
  <c r="F175" i="97" s="1"/>
  <c r="F105" i="97"/>
  <c r="F122" i="97" s="1"/>
  <c r="F174" i="97" s="1"/>
  <c r="F104" i="97"/>
  <c r="F121" i="97" s="1"/>
  <c r="F173" i="97" s="1"/>
  <c r="F103" i="97"/>
  <c r="F120" i="97" s="1"/>
  <c r="F172" i="97" s="1"/>
  <c r="F102" i="97"/>
  <c r="F119" i="97" s="1"/>
  <c r="F171" i="97" s="1"/>
  <c r="F101" i="97"/>
  <c r="F118" i="97" s="1"/>
  <c r="F170" i="97" s="1"/>
  <c r="F100" i="97"/>
  <c r="F117" i="97" s="1"/>
  <c r="F169" i="97" s="1"/>
  <c r="F99" i="97"/>
  <c r="F116" i="97" s="1"/>
  <c r="F168" i="97" s="1"/>
  <c r="J17" i="97"/>
  <c r="K111" i="97"/>
  <c r="K128" i="97" s="1"/>
  <c r="K180" i="97" s="1"/>
  <c r="K110" i="97"/>
  <c r="K127" i="97" s="1"/>
  <c r="K179" i="97" s="1"/>
  <c r="K109" i="97"/>
  <c r="K126" i="97" s="1"/>
  <c r="K178" i="97" s="1"/>
  <c r="K108" i="97"/>
  <c r="K125" i="97" s="1"/>
  <c r="K177" i="97" s="1"/>
  <c r="K107" i="97"/>
  <c r="K124" i="97" s="1"/>
  <c r="K176" i="97" s="1"/>
  <c r="K106" i="97"/>
  <c r="K123" i="97" s="1"/>
  <c r="K175" i="97" s="1"/>
  <c r="K105" i="97"/>
  <c r="K122" i="97" s="1"/>
  <c r="K174" i="97" s="1"/>
  <c r="K104" i="97"/>
  <c r="K103" i="97"/>
  <c r="K120" i="97" s="1"/>
  <c r="K172" i="97" s="1"/>
  <c r="K102" i="97"/>
  <c r="K119" i="97" s="1"/>
  <c r="K171" i="97" s="1"/>
  <c r="K101" i="97"/>
  <c r="K118" i="97" s="1"/>
  <c r="K170" i="97" s="1"/>
  <c r="K100" i="97"/>
  <c r="K117" i="97" s="1"/>
  <c r="K169" i="97" s="1"/>
  <c r="K99" i="97"/>
  <c r="K116" i="97" s="1"/>
  <c r="K168" i="97" s="1"/>
  <c r="J12" i="97"/>
  <c r="Q107" i="94"/>
  <c r="H108" i="97"/>
  <c r="H125" i="97" s="1"/>
  <c r="H177" i="97" s="1"/>
  <c r="H100" i="97"/>
  <c r="H117" i="97" s="1"/>
  <c r="H169" i="97" s="1"/>
  <c r="H105" i="97"/>
  <c r="H122" i="97" s="1"/>
  <c r="H174" i="97" s="1"/>
  <c r="H110" i="97"/>
  <c r="H127" i="97" s="1"/>
  <c r="H179" i="97" s="1"/>
  <c r="H102" i="97"/>
  <c r="H119" i="97" s="1"/>
  <c r="H171" i="97" s="1"/>
  <c r="H107" i="97"/>
  <c r="H104" i="97"/>
  <c r="H121" i="97" s="1"/>
  <c r="H173" i="97" s="1"/>
  <c r="H99" i="97"/>
  <c r="H116" i="97" s="1"/>
  <c r="H168" i="97" s="1"/>
  <c r="H109" i="97"/>
  <c r="H126" i="97" s="1"/>
  <c r="H178" i="97" s="1"/>
  <c r="H101" i="97"/>
  <c r="H118" i="97" s="1"/>
  <c r="H170" i="97" s="1"/>
  <c r="H111" i="97"/>
  <c r="H128" i="97" s="1"/>
  <c r="H180" i="97" s="1"/>
  <c r="H103" i="97"/>
  <c r="H120" i="97" s="1"/>
  <c r="H172" i="97" s="1"/>
  <c r="H106" i="97"/>
  <c r="H123" i="97" s="1"/>
  <c r="H175" i="97" s="1"/>
  <c r="J15" i="97"/>
  <c r="G111" i="97"/>
  <c r="G128" i="97" s="1"/>
  <c r="G180" i="97" s="1"/>
  <c r="G110" i="97"/>
  <c r="G127" i="97" s="1"/>
  <c r="G179" i="97" s="1"/>
  <c r="G109" i="97"/>
  <c r="G126" i="97" s="1"/>
  <c r="G178" i="97" s="1"/>
  <c r="G108" i="97"/>
  <c r="G107" i="97"/>
  <c r="G124" i="97" s="1"/>
  <c r="G176" i="97" s="1"/>
  <c r="G106" i="97"/>
  <c r="G123" i="97" s="1"/>
  <c r="G175" i="97" s="1"/>
  <c r="G105" i="97"/>
  <c r="G122" i="97" s="1"/>
  <c r="G174" i="97" s="1"/>
  <c r="G104" i="97"/>
  <c r="G121" i="97" s="1"/>
  <c r="G173" i="97" s="1"/>
  <c r="G103" i="97"/>
  <c r="G120" i="97" s="1"/>
  <c r="G172" i="97" s="1"/>
  <c r="G102" i="97"/>
  <c r="G119" i="97" s="1"/>
  <c r="G171" i="97" s="1"/>
  <c r="G101" i="97"/>
  <c r="G118" i="97" s="1"/>
  <c r="G170" i="97" s="1"/>
  <c r="G100" i="97"/>
  <c r="G117" i="97" s="1"/>
  <c r="G169" i="97" s="1"/>
  <c r="G99" i="97"/>
  <c r="G116" i="97" s="1"/>
  <c r="G168" i="97" s="1"/>
  <c r="J16" i="97"/>
  <c r="M154" i="97"/>
  <c r="Q154" i="97" s="1"/>
  <c r="M119" i="97"/>
  <c r="M171" i="97" s="1"/>
  <c r="J111" i="97"/>
  <c r="J128" i="97" s="1"/>
  <c r="J180" i="97" s="1"/>
  <c r="J110" i="97"/>
  <c r="J127" i="97" s="1"/>
  <c r="J179" i="97" s="1"/>
  <c r="J109" i="97"/>
  <c r="J126" i="97" s="1"/>
  <c r="J178" i="97" s="1"/>
  <c r="J108" i="97"/>
  <c r="J125" i="97" s="1"/>
  <c r="J177" i="97" s="1"/>
  <c r="J107" i="97"/>
  <c r="J124" i="97" s="1"/>
  <c r="J176" i="97" s="1"/>
  <c r="J106" i="97"/>
  <c r="J123" i="97" s="1"/>
  <c r="J175" i="97" s="1"/>
  <c r="J105" i="97"/>
  <c r="J104" i="97"/>
  <c r="J121" i="97" s="1"/>
  <c r="J173" i="97" s="1"/>
  <c r="J103" i="97"/>
  <c r="J120" i="97" s="1"/>
  <c r="J172" i="97" s="1"/>
  <c r="J102" i="97"/>
  <c r="J119" i="97" s="1"/>
  <c r="J171" i="97" s="1"/>
  <c r="J101" i="97"/>
  <c r="J118" i="97" s="1"/>
  <c r="J170" i="97" s="1"/>
  <c r="J100" i="97"/>
  <c r="J117" i="97" s="1"/>
  <c r="J169" i="97" s="1"/>
  <c r="J99" i="97"/>
  <c r="J116" i="97" s="1"/>
  <c r="J168" i="97" s="1"/>
  <c r="J13" i="97"/>
  <c r="E111" i="97"/>
  <c r="E128" i="97" s="1"/>
  <c r="E180" i="97" s="1"/>
  <c r="E110" i="97"/>
  <c r="E109" i="97"/>
  <c r="E126" i="97" s="1"/>
  <c r="E178" i="97" s="1"/>
  <c r="E108" i="97"/>
  <c r="E125" i="97" s="1"/>
  <c r="E177" i="97" s="1"/>
  <c r="E107" i="97"/>
  <c r="E124" i="97" s="1"/>
  <c r="E176" i="97" s="1"/>
  <c r="E106" i="97"/>
  <c r="E123" i="97" s="1"/>
  <c r="E175" i="97" s="1"/>
  <c r="E105" i="97"/>
  <c r="E122" i="97" s="1"/>
  <c r="E174" i="97" s="1"/>
  <c r="E104" i="97"/>
  <c r="E121" i="97" s="1"/>
  <c r="E173" i="97" s="1"/>
  <c r="E103" i="97"/>
  <c r="E120" i="97" s="1"/>
  <c r="E172" i="97" s="1"/>
  <c r="E102" i="97"/>
  <c r="E119" i="97" s="1"/>
  <c r="E171" i="97" s="1"/>
  <c r="E101" i="97"/>
  <c r="E118" i="97" s="1"/>
  <c r="E170" i="97" s="1"/>
  <c r="E100" i="97"/>
  <c r="E117" i="97" s="1"/>
  <c r="E169" i="97" s="1"/>
  <c r="E99" i="97"/>
  <c r="E116" i="97" s="1"/>
  <c r="E168" i="97" s="1"/>
  <c r="J18" i="97"/>
  <c r="I111" i="97"/>
  <c r="I128" i="97" s="1"/>
  <c r="I180" i="97" s="1"/>
  <c r="I110" i="97"/>
  <c r="I127" i="97" s="1"/>
  <c r="I179" i="97" s="1"/>
  <c r="I109" i="97"/>
  <c r="I126" i="97" s="1"/>
  <c r="I178" i="97" s="1"/>
  <c r="I108" i="97"/>
  <c r="I125" i="97" s="1"/>
  <c r="I177" i="97" s="1"/>
  <c r="I107" i="97"/>
  <c r="I124" i="97" s="1"/>
  <c r="I176" i="97" s="1"/>
  <c r="I106" i="97"/>
  <c r="I105" i="97"/>
  <c r="I122" i="97" s="1"/>
  <c r="I174" i="97" s="1"/>
  <c r="I104" i="97"/>
  <c r="I121" i="97" s="1"/>
  <c r="I173" i="97" s="1"/>
  <c r="I103" i="97"/>
  <c r="I120" i="97" s="1"/>
  <c r="I172" i="97" s="1"/>
  <c r="I102" i="97"/>
  <c r="I119" i="97" s="1"/>
  <c r="I171" i="97" s="1"/>
  <c r="I101" i="97"/>
  <c r="I118" i="97" s="1"/>
  <c r="I170" i="97" s="1"/>
  <c r="I100" i="97"/>
  <c r="I117" i="97" s="1"/>
  <c r="I169" i="97" s="1"/>
  <c r="I99" i="97"/>
  <c r="I116" i="97" s="1"/>
  <c r="I168" i="97" s="1"/>
  <c r="J14" i="97"/>
  <c r="I8" i="97"/>
  <c r="F8" i="97" s="1"/>
  <c r="N59" i="97"/>
  <c r="L111" i="97"/>
  <c r="L128" i="97" s="1"/>
  <c r="L180" i="97" s="1"/>
  <c r="L110" i="97"/>
  <c r="L127" i="97" s="1"/>
  <c r="L179" i="97" s="1"/>
  <c r="L109" i="97"/>
  <c r="L126" i="97" s="1"/>
  <c r="L178" i="97" s="1"/>
  <c r="L108" i="97"/>
  <c r="L125" i="97" s="1"/>
  <c r="L177" i="97" s="1"/>
  <c r="L107" i="97"/>
  <c r="L124" i="97" s="1"/>
  <c r="L176" i="97" s="1"/>
  <c r="L106" i="97"/>
  <c r="L123" i="97" s="1"/>
  <c r="L175" i="97" s="1"/>
  <c r="L105" i="97"/>
  <c r="L122" i="97" s="1"/>
  <c r="L174" i="97" s="1"/>
  <c r="L104" i="97"/>
  <c r="L121" i="97" s="1"/>
  <c r="L173" i="97" s="1"/>
  <c r="L103" i="97"/>
  <c r="L102" i="97"/>
  <c r="L119" i="97" s="1"/>
  <c r="L171" i="97" s="1"/>
  <c r="L101" i="97"/>
  <c r="L118" i="97" s="1"/>
  <c r="L170" i="97" s="1"/>
  <c r="L100" i="97"/>
  <c r="L117" i="97" s="1"/>
  <c r="L169" i="97" s="1"/>
  <c r="L99" i="97"/>
  <c r="L116" i="97" s="1"/>
  <c r="L168" i="97" s="1"/>
  <c r="J11" i="97"/>
  <c r="Q108" i="94"/>
  <c r="D111" i="97"/>
  <c r="D110" i="97"/>
  <c r="D109" i="97"/>
  <c r="D108" i="97"/>
  <c r="D107" i="97"/>
  <c r="D106" i="97"/>
  <c r="D105" i="97"/>
  <c r="D104" i="97"/>
  <c r="D103" i="97"/>
  <c r="D102" i="97"/>
  <c r="D101" i="97"/>
  <c r="D100" i="97"/>
  <c r="D99" i="97"/>
  <c r="J19" i="97"/>
  <c r="N111" i="97"/>
  <c r="N128" i="97" s="1"/>
  <c r="N180" i="97" s="1"/>
  <c r="N110" i="97"/>
  <c r="N127" i="97" s="1"/>
  <c r="N179" i="97" s="1"/>
  <c r="N109" i="97"/>
  <c r="N126" i="97" s="1"/>
  <c r="N178" i="97" s="1"/>
  <c r="N108" i="97"/>
  <c r="N125" i="97" s="1"/>
  <c r="N177" i="97" s="1"/>
  <c r="N107" i="97"/>
  <c r="N124" i="97" s="1"/>
  <c r="N176" i="97" s="1"/>
  <c r="N106" i="97"/>
  <c r="N123" i="97" s="1"/>
  <c r="N175" i="97" s="1"/>
  <c r="N105" i="97"/>
  <c r="N122" i="97" s="1"/>
  <c r="N174" i="97" s="1"/>
  <c r="N104" i="97"/>
  <c r="N121" i="97" s="1"/>
  <c r="N173" i="97" s="1"/>
  <c r="N103" i="97"/>
  <c r="N120" i="97" s="1"/>
  <c r="N172" i="97" s="1"/>
  <c r="N102" i="97"/>
  <c r="N119" i="97" s="1"/>
  <c r="N171" i="97" s="1"/>
  <c r="N101" i="97"/>
  <c r="N100" i="97"/>
  <c r="N117" i="97" s="1"/>
  <c r="N169" i="97" s="1"/>
  <c r="N99" i="97"/>
  <c r="N116" i="97" s="1"/>
  <c r="N168" i="97" s="1"/>
  <c r="J9" i="97"/>
  <c r="O94" i="97"/>
  <c r="O7" i="97"/>
  <c r="G7" i="97"/>
  <c r="Q110" i="94"/>
  <c r="Q102" i="94"/>
  <c r="Q109" i="94"/>
  <c r="Q99" i="94"/>
  <c r="K7" i="94" s="1"/>
  <c r="Q101" i="94"/>
  <c r="F53" i="92"/>
  <c r="Q106" i="94"/>
  <c r="Q105" i="94"/>
  <c r="D171" i="94"/>
  <c r="Q171" i="94" s="1"/>
  <c r="Q119" i="94"/>
  <c r="D176" i="94"/>
  <c r="Q176" i="94" s="1"/>
  <c r="Q124" i="94"/>
  <c r="O152" i="94"/>
  <c r="Q152" i="94" s="1"/>
  <c r="O117" i="94"/>
  <c r="O169" i="94" s="1"/>
  <c r="D175" i="94"/>
  <c r="Q175" i="94" s="1"/>
  <c r="Q123" i="94"/>
  <c r="D170" i="94"/>
  <c r="Q170" i="94" s="1"/>
  <c r="Q118" i="94"/>
  <c r="D174" i="94"/>
  <c r="Q174" i="94" s="1"/>
  <c r="Q122" i="94"/>
  <c r="I8" i="94"/>
  <c r="F8" i="94" s="1"/>
  <c r="N59" i="94"/>
  <c r="D168" i="94"/>
  <c r="Q168" i="94" s="1"/>
  <c r="P7" i="94" s="1"/>
  <c r="Q116" i="94"/>
  <c r="L7" i="94" s="1"/>
  <c r="D180" i="94"/>
  <c r="Q180" i="94" s="1"/>
  <c r="Q128" i="94"/>
  <c r="O7" i="94"/>
  <c r="G7" i="94"/>
  <c r="Q111" i="94"/>
  <c r="D177" i="94"/>
  <c r="Q177" i="94" s="1"/>
  <c r="Q125" i="94"/>
  <c r="D172" i="94"/>
  <c r="Q172" i="94" s="1"/>
  <c r="Q120" i="94"/>
  <c r="D179" i="94"/>
  <c r="Q179" i="94" s="1"/>
  <c r="Q127" i="94"/>
  <c r="D169" i="94"/>
  <c r="D173" i="94"/>
  <c r="Q173" i="94" s="1"/>
  <c r="Q121" i="94"/>
  <c r="Q103" i="94"/>
  <c r="D178" i="94"/>
  <c r="Q178" i="94" s="1"/>
  <c r="Q126" i="94"/>
  <c r="Q104" i="94"/>
  <c r="F22" i="93"/>
  <c r="I7" i="91"/>
  <c r="F7" i="91" s="1"/>
  <c r="O59" i="91"/>
  <c r="N122" i="91"/>
  <c r="M175" i="91"/>
  <c r="M171" i="91"/>
  <c r="N117" i="91"/>
  <c r="N153" i="91"/>
  <c r="Q153" i="91" s="1"/>
  <c r="N118" i="91"/>
  <c r="N170" i="91" s="1"/>
  <c r="N125" i="91"/>
  <c r="M173" i="91"/>
  <c r="N172" i="91"/>
  <c r="N128" i="91"/>
  <c r="M178" i="91"/>
  <c r="M176" i="91"/>
  <c r="O111" i="91"/>
  <c r="O128" i="91" s="1"/>
  <c r="O180" i="91" s="1"/>
  <c r="O110" i="91"/>
  <c r="O109" i="91"/>
  <c r="O108" i="91"/>
  <c r="O125" i="91" s="1"/>
  <c r="O177" i="91" s="1"/>
  <c r="O107" i="91"/>
  <c r="O106" i="91"/>
  <c r="O105" i="91"/>
  <c r="O122" i="91" s="1"/>
  <c r="O174" i="91" s="1"/>
  <c r="O104" i="91"/>
  <c r="O103" i="91"/>
  <c r="O120" i="91" s="1"/>
  <c r="O172" i="91" s="1"/>
  <c r="O102" i="91"/>
  <c r="O101" i="91"/>
  <c r="O100" i="91"/>
  <c r="O99" i="91"/>
  <c r="J8" i="91"/>
  <c r="M179" i="91"/>
  <c r="P151" i="91"/>
  <c r="Q151" i="91" s="1"/>
  <c r="P116" i="91"/>
  <c r="P168" i="91" s="1"/>
  <c r="M170" i="91"/>
  <c r="F22" i="90"/>
  <c r="F22" i="87"/>
  <c r="Q108" i="88"/>
  <c r="Q109" i="88"/>
  <c r="Q107" i="88"/>
  <c r="I8" i="88"/>
  <c r="F8" i="88" s="1"/>
  <c r="N59" i="88"/>
  <c r="O178" i="88"/>
  <c r="Q178" i="88" s="1"/>
  <c r="Q126" i="88"/>
  <c r="Q105" i="88"/>
  <c r="O152" i="88"/>
  <c r="Q152" i="88" s="1"/>
  <c r="O117" i="88"/>
  <c r="Q100" i="88"/>
  <c r="N170" i="88"/>
  <c r="Q170" i="88" s="1"/>
  <c r="Q118" i="88"/>
  <c r="O127" i="88"/>
  <c r="Q110" i="88"/>
  <c r="O177" i="88"/>
  <c r="Q177" i="88" s="1"/>
  <c r="Q125" i="88"/>
  <c r="Q104" i="88"/>
  <c r="O119" i="88"/>
  <c r="Q102" i="88"/>
  <c r="Q128" i="88"/>
  <c r="N173" i="88"/>
  <c r="Q173" i="88" s="1"/>
  <c r="Q121" i="88"/>
  <c r="O116" i="88"/>
  <c r="Q99" i="88"/>
  <c r="K7" i="88" s="1"/>
  <c r="Q111" i="88"/>
  <c r="O120" i="88"/>
  <c r="Q103" i="88"/>
  <c r="O123" i="88"/>
  <c r="Q106" i="88"/>
  <c r="Q180" i="88"/>
  <c r="Q122" i="88"/>
  <c r="O7" i="88"/>
  <c r="G7" i="88"/>
  <c r="N176" i="88"/>
  <c r="Q176" i="88" s="1"/>
  <c r="Q124" i="88"/>
  <c r="Q101" i="88"/>
  <c r="E98" i="66"/>
  <c r="F98" i="66" s="1"/>
  <c r="G98" i="66" s="1"/>
  <c r="H98" i="66" s="1"/>
  <c r="I98" i="66" s="1"/>
  <c r="J98" i="66" s="1"/>
  <c r="K98" i="66" s="1"/>
  <c r="L98" i="66" s="1"/>
  <c r="M98" i="66" s="1"/>
  <c r="N98" i="66" s="1"/>
  <c r="O98" i="66" s="1"/>
  <c r="P98" i="66" s="1"/>
  <c r="E80" i="66"/>
  <c r="F80" i="66" s="1"/>
  <c r="G80" i="66" s="1"/>
  <c r="H80" i="66" s="1"/>
  <c r="I80" i="66" s="1"/>
  <c r="J80" i="66" s="1"/>
  <c r="K80" i="66" s="1"/>
  <c r="L80" i="66" s="1"/>
  <c r="M80" i="66" s="1"/>
  <c r="N80" i="66" s="1"/>
  <c r="O80" i="66" s="1"/>
  <c r="P80" i="66" s="1"/>
  <c r="N21" i="111" l="1"/>
  <c r="S173" i="111"/>
  <c r="S176" i="111"/>
  <c r="S194" i="111"/>
  <c r="S191" i="111"/>
  <c r="O10" i="111"/>
  <c r="N20" i="111"/>
  <c r="F11" i="111" a="1"/>
  <c r="F11" i="111" s="1"/>
  <c r="H11" i="111" s="1"/>
  <c r="I11" i="111" s="1"/>
  <c r="K9" i="111"/>
  <c r="O9" i="111"/>
  <c r="K11" i="111"/>
  <c r="O11" i="111"/>
  <c r="S192" i="111"/>
  <c r="S175" i="111"/>
  <c r="S188" i="111"/>
  <c r="S171" i="111"/>
  <c r="S189" i="111"/>
  <c r="S172" i="111"/>
  <c r="S185" i="111"/>
  <c r="S168" i="111"/>
  <c r="I44" i="111"/>
  <c r="L23" i="111" s="1"/>
  <c r="K90" i="111"/>
  <c r="S187" i="111"/>
  <c r="S170" i="111"/>
  <c r="S169" i="111"/>
  <c r="S186" i="111"/>
  <c r="N22" i="111"/>
  <c r="S195" i="111"/>
  <c r="S178" i="111"/>
  <c r="F53" i="110"/>
  <c r="F53" i="109"/>
  <c r="D59" i="108" a="1"/>
  <c r="F53" i="107"/>
  <c r="F53" i="106"/>
  <c r="J123" i="84"/>
  <c r="Q123" i="84" s="1"/>
  <c r="L121" i="84"/>
  <c r="Q121" i="84" s="1"/>
  <c r="K122" i="84"/>
  <c r="Q122" i="84" s="1"/>
  <c r="D27" i="96" a="1"/>
  <c r="Q66" i="84"/>
  <c r="M120" i="84"/>
  <c r="Q120" i="84" s="1"/>
  <c r="Q107" i="84"/>
  <c r="H125" i="84"/>
  <c r="Q125" i="84" s="1"/>
  <c r="Q109" i="84"/>
  <c r="F127" i="84"/>
  <c r="Q127" i="84" s="1"/>
  <c r="Q108" i="84"/>
  <c r="G126" i="84"/>
  <c r="Q126" i="84" s="1"/>
  <c r="Q106" i="84"/>
  <c r="I124" i="84"/>
  <c r="Q124" i="84" s="1"/>
  <c r="Q64" i="84"/>
  <c r="O118" i="84"/>
  <c r="Q118" i="84" s="1"/>
  <c r="N119" i="84"/>
  <c r="Q119" i="84" s="1"/>
  <c r="D27" i="93" a="1"/>
  <c r="D59" i="92" a="1"/>
  <c r="F126" i="103"/>
  <c r="F178" i="103" s="1"/>
  <c r="F161" i="103"/>
  <c r="Q161" i="103" s="1"/>
  <c r="I9" i="103"/>
  <c r="F9" i="103" s="1"/>
  <c r="M59" i="103"/>
  <c r="Q111" i="103"/>
  <c r="D128" i="103"/>
  <c r="D163" i="103"/>
  <c r="Q163" i="103" s="1"/>
  <c r="D118" i="103"/>
  <c r="Q101" i="103"/>
  <c r="O152" i="103"/>
  <c r="Q152" i="103" s="1"/>
  <c r="O117" i="103"/>
  <c r="O169" i="103" s="1"/>
  <c r="D119" i="103"/>
  <c r="Q102" i="103"/>
  <c r="O8" i="103"/>
  <c r="G8" i="103"/>
  <c r="K156" i="103"/>
  <c r="Q156" i="103" s="1"/>
  <c r="K121" i="103"/>
  <c r="K173" i="103" s="1"/>
  <c r="D121" i="103"/>
  <c r="Q104" i="103"/>
  <c r="J157" i="103"/>
  <c r="Q157" i="103" s="1"/>
  <c r="J122" i="103"/>
  <c r="J174" i="103" s="1"/>
  <c r="Q108" i="103"/>
  <c r="D125" i="103"/>
  <c r="D123" i="103"/>
  <c r="Q106" i="103"/>
  <c r="D122" i="103"/>
  <c r="Q105" i="103"/>
  <c r="Q109" i="103"/>
  <c r="D126" i="103"/>
  <c r="E162" i="103"/>
  <c r="Q162" i="103" s="1"/>
  <c r="E127" i="103"/>
  <c r="E179" i="103" s="1"/>
  <c r="M119" i="103"/>
  <c r="M171" i="103" s="1"/>
  <c r="M154" i="103"/>
  <c r="Q154" i="103" s="1"/>
  <c r="Q107" i="103"/>
  <c r="D124" i="103"/>
  <c r="D116" i="103"/>
  <c r="Q99" i="103"/>
  <c r="K7" i="103" s="1"/>
  <c r="L120" i="103"/>
  <c r="L172" i="103" s="1"/>
  <c r="L155" i="103"/>
  <c r="Q155" i="103" s="1"/>
  <c r="Q110" i="103"/>
  <c r="D127" i="103"/>
  <c r="G160" i="103"/>
  <c r="Q160" i="103" s="1"/>
  <c r="G125" i="103"/>
  <c r="G177" i="103" s="1"/>
  <c r="D120" i="103"/>
  <c r="Q103" i="103"/>
  <c r="D117" i="103"/>
  <c r="Q100" i="103"/>
  <c r="K8" i="103" s="1"/>
  <c r="H159" i="103"/>
  <c r="Q159" i="103" s="1"/>
  <c r="H124" i="103"/>
  <c r="H176" i="103" s="1"/>
  <c r="I123" i="103"/>
  <c r="I175" i="103" s="1"/>
  <c r="I158" i="103"/>
  <c r="Q158" i="103" s="1"/>
  <c r="Q39" i="102"/>
  <c r="E20" i="102" s="1"/>
  <c r="D121" i="100"/>
  <c r="Q104" i="100"/>
  <c r="G160" i="100"/>
  <c r="Q160" i="100" s="1"/>
  <c r="G125" i="100"/>
  <c r="G177" i="100" s="1"/>
  <c r="D123" i="100"/>
  <c r="Q106" i="100"/>
  <c r="O152" i="100"/>
  <c r="Q152" i="100" s="1"/>
  <c r="O117" i="100"/>
  <c r="O169" i="100" s="1"/>
  <c r="E162" i="100"/>
  <c r="Q162" i="100" s="1"/>
  <c r="E127" i="100"/>
  <c r="E179" i="100" s="1"/>
  <c r="D116" i="100"/>
  <c r="Q99" i="100"/>
  <c r="K7" i="100" s="1"/>
  <c r="D124" i="100"/>
  <c r="Q107" i="100"/>
  <c r="D122" i="100"/>
  <c r="Q105" i="100"/>
  <c r="D117" i="100"/>
  <c r="Q100" i="100"/>
  <c r="D125" i="100"/>
  <c r="Q108" i="100"/>
  <c r="I8" i="100"/>
  <c r="F8" i="100" s="1"/>
  <c r="N59" i="100"/>
  <c r="F161" i="100"/>
  <c r="Q161" i="100" s="1"/>
  <c r="F126" i="100"/>
  <c r="F178" i="100" s="1"/>
  <c r="D118" i="100"/>
  <c r="Q101" i="100"/>
  <c r="D126" i="100"/>
  <c r="Q109" i="100"/>
  <c r="H159" i="100"/>
  <c r="Q159" i="100" s="1"/>
  <c r="H124" i="100"/>
  <c r="H176" i="100" s="1"/>
  <c r="O7" i="100"/>
  <c r="G7" i="100"/>
  <c r="D119" i="100"/>
  <c r="Q102" i="100"/>
  <c r="D127" i="100"/>
  <c r="Q110" i="100"/>
  <c r="M154" i="100"/>
  <c r="Q154" i="100" s="1"/>
  <c r="M119" i="100"/>
  <c r="M171" i="100" s="1"/>
  <c r="D120" i="100"/>
  <c r="Q103" i="100"/>
  <c r="D163" i="100"/>
  <c r="Q163" i="100" s="1"/>
  <c r="D128" i="100"/>
  <c r="Q111" i="100"/>
  <c r="N153" i="97"/>
  <c r="Q153" i="97" s="1"/>
  <c r="N118" i="97"/>
  <c r="N170" i="97" s="1"/>
  <c r="D120" i="97"/>
  <c r="D163" i="97"/>
  <c r="Q163" i="97" s="1"/>
  <c r="D128" i="97"/>
  <c r="I9" i="97"/>
  <c r="F9" i="97" s="1"/>
  <c r="M59" i="97"/>
  <c r="G160" i="97"/>
  <c r="Q160" i="97" s="1"/>
  <c r="G125" i="97"/>
  <c r="G177" i="97" s="1"/>
  <c r="D121" i="97"/>
  <c r="G8" i="97"/>
  <c r="K156" i="97"/>
  <c r="Q156" i="97" s="1"/>
  <c r="K121" i="97"/>
  <c r="K173" i="97" s="1"/>
  <c r="D127" i="97"/>
  <c r="D122" i="97"/>
  <c r="I158" i="97"/>
  <c r="Q158" i="97" s="1"/>
  <c r="I123" i="97"/>
  <c r="I175" i="97" s="1"/>
  <c r="D123" i="97"/>
  <c r="D119" i="97"/>
  <c r="O111" i="97"/>
  <c r="O128" i="97" s="1"/>
  <c r="O180" i="97" s="1"/>
  <c r="O110" i="97"/>
  <c r="O127" i="97" s="1"/>
  <c r="O179" i="97" s="1"/>
  <c r="O109" i="97"/>
  <c r="O126" i="97" s="1"/>
  <c r="O178" i="97" s="1"/>
  <c r="O108" i="97"/>
  <c r="O125" i="97" s="1"/>
  <c r="O177" i="97" s="1"/>
  <c r="O107" i="97"/>
  <c r="O124" i="97" s="1"/>
  <c r="O176" i="97" s="1"/>
  <c r="O106" i="97"/>
  <c r="O123" i="97" s="1"/>
  <c r="O175" i="97" s="1"/>
  <c r="O105" i="97"/>
  <c r="O122" i="97" s="1"/>
  <c r="O174" i="97" s="1"/>
  <c r="O104" i="97"/>
  <c r="O121" i="97" s="1"/>
  <c r="O173" i="97" s="1"/>
  <c r="O103" i="97"/>
  <c r="O120" i="97" s="1"/>
  <c r="O172" i="97" s="1"/>
  <c r="O102" i="97"/>
  <c r="O119" i="97" s="1"/>
  <c r="O171" i="97" s="1"/>
  <c r="O101" i="97"/>
  <c r="O118" i="97" s="1"/>
  <c r="O170" i="97" s="1"/>
  <c r="O100" i="97"/>
  <c r="Q100" i="97" s="1"/>
  <c r="K8" i="97" s="1"/>
  <c r="O99" i="97"/>
  <c r="O116" i="97" s="1"/>
  <c r="O168" i="97" s="1"/>
  <c r="J8" i="97"/>
  <c r="O8" i="97" s="1"/>
  <c r="D116" i="97"/>
  <c r="D124" i="97"/>
  <c r="E162" i="97"/>
  <c r="Q162" i="97" s="1"/>
  <c r="E127" i="97"/>
  <c r="E179" i="97" s="1"/>
  <c r="H159" i="97"/>
  <c r="Q159" i="97" s="1"/>
  <c r="H124" i="97"/>
  <c r="H176" i="97" s="1"/>
  <c r="F161" i="97"/>
  <c r="Q161" i="97" s="1"/>
  <c r="F126" i="97"/>
  <c r="F178" i="97" s="1"/>
  <c r="D117" i="97"/>
  <c r="D125" i="97"/>
  <c r="J157" i="97"/>
  <c r="Q157" i="97" s="1"/>
  <c r="J122" i="97"/>
  <c r="J174" i="97" s="1"/>
  <c r="L155" i="97"/>
  <c r="Q155" i="97" s="1"/>
  <c r="L120" i="97"/>
  <c r="L172" i="97" s="1"/>
  <c r="D118" i="97"/>
  <c r="D126" i="97"/>
  <c r="Q117" i="94"/>
  <c r="L8" i="94" s="1"/>
  <c r="O8" i="94"/>
  <c r="G8" i="94"/>
  <c r="K8" i="94"/>
  <c r="Q7" i="94"/>
  <c r="R7" i="94" s="1"/>
  <c r="I9" i="94"/>
  <c r="F9" i="94" s="1"/>
  <c r="M59" i="94"/>
  <c r="Q169" i="94"/>
  <c r="P8" i="94" s="1"/>
  <c r="M7" i="94"/>
  <c r="N7" i="94" s="1"/>
  <c r="Q111" i="91"/>
  <c r="O116" i="91"/>
  <c r="Q99" i="91"/>
  <c r="K7" i="91" s="1"/>
  <c r="O124" i="91"/>
  <c r="Q107" i="91"/>
  <c r="Q108" i="91"/>
  <c r="O152" i="91"/>
  <c r="Q152" i="91" s="1"/>
  <c r="O117" i="91"/>
  <c r="O169" i="91" s="1"/>
  <c r="Q103" i="91"/>
  <c r="N177" i="91"/>
  <c r="Q177" i="91" s="1"/>
  <c r="Q125" i="91"/>
  <c r="O118" i="91"/>
  <c r="Q101" i="91"/>
  <c r="O126" i="91"/>
  <c r="Q109" i="91"/>
  <c r="Q105" i="91"/>
  <c r="O119" i="91"/>
  <c r="Q102" i="91"/>
  <c r="O127" i="91"/>
  <c r="Q110" i="91"/>
  <c r="N180" i="91"/>
  <c r="Q180" i="91" s="1"/>
  <c r="Q128" i="91"/>
  <c r="N174" i="91"/>
  <c r="Q174" i="91" s="1"/>
  <c r="Q122" i="91"/>
  <c r="Q120" i="91"/>
  <c r="Q100" i="91"/>
  <c r="I8" i="91"/>
  <c r="F8" i="91" s="1"/>
  <c r="N59" i="91"/>
  <c r="O123" i="91"/>
  <c r="Q106" i="91"/>
  <c r="O121" i="91"/>
  <c r="Q104" i="91"/>
  <c r="Q172" i="91"/>
  <c r="N169" i="91"/>
  <c r="G7" i="91"/>
  <c r="O7" i="91"/>
  <c r="O179" i="88"/>
  <c r="Q179" i="88" s="1"/>
  <c r="Q127" i="88"/>
  <c r="O168" i="88"/>
  <c r="Q168" i="88" s="1"/>
  <c r="P7" i="88" s="1"/>
  <c r="Q7" i="88" s="1"/>
  <c r="R7" i="88" s="1"/>
  <c r="Q116" i="88"/>
  <c r="L7" i="88" s="1"/>
  <c r="M7" i="88" s="1"/>
  <c r="N7" i="88" s="1"/>
  <c r="O175" i="88"/>
  <c r="Q175" i="88" s="1"/>
  <c r="Q123" i="88"/>
  <c r="O169" i="88"/>
  <c r="Q169" i="88" s="1"/>
  <c r="P8" i="88" s="1"/>
  <c r="Q117" i="88"/>
  <c r="L8" i="88" s="1"/>
  <c r="O172" i="88"/>
  <c r="Q172" i="88" s="1"/>
  <c r="Q120" i="88"/>
  <c r="O171" i="88"/>
  <c r="Q171" i="88" s="1"/>
  <c r="Q119" i="88"/>
  <c r="I9" i="88"/>
  <c r="F9" i="88" s="1"/>
  <c r="M59" i="88"/>
  <c r="O8" i="88"/>
  <c r="G8" i="88"/>
  <c r="K8" i="88"/>
  <c r="F10" i="111" l="1" a="1"/>
  <c r="F10" i="111" s="1"/>
  <c r="H10" i="111" s="1"/>
  <c r="I10" i="111" s="1"/>
  <c r="F9" i="111" a="1"/>
  <c r="F9" i="111" s="1"/>
  <c r="H9" i="111" s="1"/>
  <c r="I9" i="111" s="1"/>
  <c r="N23" i="111"/>
  <c r="I45" i="111"/>
  <c r="L24" i="111" s="1"/>
  <c r="N24" i="111" s="1"/>
  <c r="J90" i="111"/>
  <c r="D59" i="109" a="1"/>
  <c r="P71" i="108"/>
  <c r="H71" i="108"/>
  <c r="M70" i="108"/>
  <c r="E70" i="108"/>
  <c r="J69" i="108"/>
  <c r="O68" i="108"/>
  <c r="G68" i="108"/>
  <c r="L67" i="108"/>
  <c r="D67" i="108"/>
  <c r="I66" i="108"/>
  <c r="N65" i="108"/>
  <c r="F65" i="108"/>
  <c r="K64" i="108"/>
  <c r="P63" i="108"/>
  <c r="H63" i="108"/>
  <c r="M62" i="108"/>
  <c r="E62" i="108"/>
  <c r="J61" i="108"/>
  <c r="O60" i="108"/>
  <c r="G60" i="108"/>
  <c r="L59" i="108"/>
  <c r="D59" i="108"/>
  <c r="K66" i="108"/>
  <c r="O71" i="108"/>
  <c r="G71" i="108"/>
  <c r="L70" i="108"/>
  <c r="D70" i="108"/>
  <c r="I69" i="108"/>
  <c r="N68" i="108"/>
  <c r="F68" i="108"/>
  <c r="K67" i="108"/>
  <c r="P66" i="108"/>
  <c r="H66" i="108"/>
  <c r="M65" i="108"/>
  <c r="E65" i="108"/>
  <c r="J64" i="108"/>
  <c r="O63" i="108"/>
  <c r="G63" i="108"/>
  <c r="L62" i="108"/>
  <c r="D62" i="108"/>
  <c r="I61" i="108"/>
  <c r="N60" i="108"/>
  <c r="F60" i="108"/>
  <c r="K59" i="108"/>
  <c r="M64" i="108"/>
  <c r="N71" i="108"/>
  <c r="F71" i="108"/>
  <c r="K70" i="108"/>
  <c r="P69" i="108"/>
  <c r="H69" i="108"/>
  <c r="M68" i="108"/>
  <c r="E68" i="108"/>
  <c r="J67" i="108"/>
  <c r="O66" i="108"/>
  <c r="G66" i="108"/>
  <c r="L65" i="108"/>
  <c r="D65" i="108"/>
  <c r="I64" i="108"/>
  <c r="N63" i="108"/>
  <c r="F63" i="108"/>
  <c r="K62" i="108"/>
  <c r="P61" i="108"/>
  <c r="H61" i="108"/>
  <c r="M60" i="108"/>
  <c r="E60" i="108"/>
  <c r="J59" i="108"/>
  <c r="F67" i="108"/>
  <c r="M71" i="108"/>
  <c r="E71" i="108"/>
  <c r="J70" i="108"/>
  <c r="O69" i="108"/>
  <c r="G69" i="108"/>
  <c r="L68" i="108"/>
  <c r="D68" i="108"/>
  <c r="I67" i="108"/>
  <c r="N66" i="108"/>
  <c r="F66" i="108"/>
  <c r="K65" i="108"/>
  <c r="P64" i="108"/>
  <c r="H64" i="108"/>
  <c r="M63" i="108"/>
  <c r="E63" i="108"/>
  <c r="J62" i="108"/>
  <c r="O61" i="108"/>
  <c r="G61" i="108"/>
  <c r="L60" i="108"/>
  <c r="D60" i="108"/>
  <c r="I59" i="108"/>
  <c r="G70" i="108"/>
  <c r="G62" i="108"/>
  <c r="L71" i="108"/>
  <c r="D71" i="108"/>
  <c r="Q71" i="108" s="1"/>
  <c r="I70" i="108"/>
  <c r="N69" i="108"/>
  <c r="F69" i="108"/>
  <c r="K68" i="108"/>
  <c r="P67" i="108"/>
  <c r="H67" i="108"/>
  <c r="M66" i="108"/>
  <c r="E66" i="108"/>
  <c r="J65" i="108"/>
  <c r="O64" i="108"/>
  <c r="G64" i="108"/>
  <c r="L63" i="108"/>
  <c r="D63" i="108"/>
  <c r="I62" i="108"/>
  <c r="N61" i="108"/>
  <c r="F61" i="108"/>
  <c r="K60" i="108"/>
  <c r="P59" i="108"/>
  <c r="H59" i="108"/>
  <c r="O70" i="108"/>
  <c r="I68" i="108"/>
  <c r="H65" i="108"/>
  <c r="O62" i="108"/>
  <c r="I60" i="108"/>
  <c r="F59" i="108"/>
  <c r="K71" i="108"/>
  <c r="P70" i="108"/>
  <c r="H70" i="108"/>
  <c r="M69" i="108"/>
  <c r="E69" i="108"/>
  <c r="J68" i="108"/>
  <c r="O67" i="108"/>
  <c r="G67" i="108"/>
  <c r="L66" i="108"/>
  <c r="D66" i="108"/>
  <c r="I65" i="108"/>
  <c r="N64" i="108"/>
  <c r="M82" i="108" s="1"/>
  <c r="M100" i="108" s="1"/>
  <c r="F64" i="108"/>
  <c r="K63" i="108"/>
  <c r="P62" i="108"/>
  <c r="H62" i="108"/>
  <c r="M61" i="108"/>
  <c r="E61" i="108"/>
  <c r="J60" i="108"/>
  <c r="O59" i="108"/>
  <c r="G59" i="108"/>
  <c r="J71" i="108"/>
  <c r="N67" i="108"/>
  <c r="M85" i="108" s="1"/>
  <c r="M103" i="108" s="1"/>
  <c r="E64" i="108"/>
  <c r="D61" i="108"/>
  <c r="I71" i="108"/>
  <c r="N70" i="108"/>
  <c r="F70" i="108"/>
  <c r="K69" i="108"/>
  <c r="J87" i="108" s="1"/>
  <c r="J105" i="108" s="1"/>
  <c r="P68" i="108"/>
  <c r="H68" i="108"/>
  <c r="M67" i="108"/>
  <c r="E67" i="108"/>
  <c r="J66" i="108"/>
  <c r="O65" i="108"/>
  <c r="G65" i="108"/>
  <c r="L64" i="108"/>
  <c r="D64" i="108"/>
  <c r="I63" i="108"/>
  <c r="N62" i="108"/>
  <c r="F62" i="108"/>
  <c r="K61" i="108"/>
  <c r="P60" i="108"/>
  <c r="H60" i="108"/>
  <c r="M59" i="108"/>
  <c r="E59" i="108"/>
  <c r="L69" i="108"/>
  <c r="D69" i="108"/>
  <c r="P65" i="108"/>
  <c r="J63" i="108"/>
  <c r="L61" i="108"/>
  <c r="N59" i="108"/>
  <c r="H87" i="105"/>
  <c r="H105" i="105" s="1"/>
  <c r="M86" i="105"/>
  <c r="M104" i="105" s="1"/>
  <c r="E86" i="105"/>
  <c r="E104" i="105" s="1"/>
  <c r="E122" i="105" s="1"/>
  <c r="N81" i="105"/>
  <c r="N99" i="105" s="1"/>
  <c r="F81" i="105"/>
  <c r="F99" i="105" s="1"/>
  <c r="F117" i="105" s="1"/>
  <c r="I85" i="105"/>
  <c r="I103" i="105" s="1"/>
  <c r="N84" i="105"/>
  <c r="N102" i="105" s="1"/>
  <c r="Q71" i="105"/>
  <c r="L84" i="105"/>
  <c r="L102" i="105" s="1"/>
  <c r="E79" i="105"/>
  <c r="E97" i="105" s="1"/>
  <c r="E115" i="105" s="1"/>
  <c r="M88" i="105"/>
  <c r="M106" i="105" s="1"/>
  <c r="J87" i="105"/>
  <c r="J105" i="105" s="1"/>
  <c r="I84" i="105"/>
  <c r="I102" i="105" s="1"/>
  <c r="N83" i="105"/>
  <c r="N101" i="105" s="1"/>
  <c r="K82" i="105"/>
  <c r="K100" i="105" s="1"/>
  <c r="K84" i="105"/>
  <c r="K102" i="105" s="1"/>
  <c r="K83" i="105"/>
  <c r="K101" i="105" s="1"/>
  <c r="L82" i="105"/>
  <c r="L100" i="105" s="1"/>
  <c r="L81" i="105"/>
  <c r="L99" i="105" s="1"/>
  <c r="M85" i="105"/>
  <c r="M103" i="105" s="1"/>
  <c r="J83" i="105"/>
  <c r="J101" i="105" s="1"/>
  <c r="K78" i="105"/>
  <c r="K96" i="105" s="1"/>
  <c r="K114" i="105" s="1"/>
  <c r="N87" i="105"/>
  <c r="N105" i="105" s="1"/>
  <c r="G80" i="105"/>
  <c r="G98" i="105" s="1"/>
  <c r="G116" i="105" s="1"/>
  <c r="K85" i="105"/>
  <c r="K103" i="105" s="1"/>
  <c r="H83" i="105"/>
  <c r="H101" i="105" s="1"/>
  <c r="H119" i="105" s="1"/>
  <c r="I81" i="105"/>
  <c r="I99" i="105" s="1"/>
  <c r="I117" i="105" s="1"/>
  <c r="I80" i="105"/>
  <c r="I98" i="105" s="1"/>
  <c r="I116" i="105" s="1"/>
  <c r="I79" i="105"/>
  <c r="I97" i="105" s="1"/>
  <c r="I115" i="105" s="1"/>
  <c r="K86" i="105"/>
  <c r="K104" i="105" s="1"/>
  <c r="G79" i="105"/>
  <c r="G97" i="105" s="1"/>
  <c r="G115" i="105" s="1"/>
  <c r="L88" i="105"/>
  <c r="L106" i="105" s="1"/>
  <c r="G82" i="105"/>
  <c r="G100" i="105" s="1"/>
  <c r="G118" i="105" s="1"/>
  <c r="E83" i="105"/>
  <c r="E101" i="105" s="1"/>
  <c r="E119" i="105" s="1"/>
  <c r="E82" i="105"/>
  <c r="E100" i="105" s="1"/>
  <c r="E118" i="105" s="1"/>
  <c r="F80" i="105"/>
  <c r="F98" i="105" s="1"/>
  <c r="F116" i="105" s="1"/>
  <c r="F78" i="105"/>
  <c r="F96" i="105" s="1"/>
  <c r="F114" i="105" s="1"/>
  <c r="N88" i="105"/>
  <c r="N106" i="105" s="1"/>
  <c r="H86" i="105"/>
  <c r="H104" i="105" s="1"/>
  <c r="D81" i="105"/>
  <c r="D99" i="105" s="1"/>
  <c r="D117" i="105" s="1"/>
  <c r="D78" i="105"/>
  <c r="D96" i="105" s="1"/>
  <c r="D114" i="105" s="1"/>
  <c r="K87" i="105"/>
  <c r="K105" i="105" s="1"/>
  <c r="E85" i="105"/>
  <c r="E103" i="105" s="1"/>
  <c r="E121" i="105" s="1"/>
  <c r="D80" i="105"/>
  <c r="D98" i="105" s="1"/>
  <c r="D116" i="105" s="1"/>
  <c r="I87" i="105"/>
  <c r="I105" i="105" s="1"/>
  <c r="I88" i="105"/>
  <c r="I106" i="105" s="1"/>
  <c r="F87" i="105"/>
  <c r="F105" i="105" s="1"/>
  <c r="M83" i="105"/>
  <c r="M101" i="105" s="1"/>
  <c r="M81" i="105"/>
  <c r="M99" i="105" s="1"/>
  <c r="N80" i="105"/>
  <c r="N98" i="105" s="1"/>
  <c r="Q76" i="84"/>
  <c r="Q112" i="84"/>
  <c r="D27" i="99" a="1"/>
  <c r="D62" i="92"/>
  <c r="P66" i="92"/>
  <c r="O71" i="92"/>
  <c r="H63" i="92"/>
  <c r="G68" i="92"/>
  <c r="M59" i="92"/>
  <c r="L64" i="92"/>
  <c r="K69" i="92"/>
  <c r="L61" i="92"/>
  <c r="K66" i="92"/>
  <c r="J71" i="92"/>
  <c r="K63" i="92"/>
  <c r="J68" i="92"/>
  <c r="K60" i="92"/>
  <c r="J65" i="92"/>
  <c r="I70" i="92"/>
  <c r="J62" i="92"/>
  <c r="L62" i="92"/>
  <c r="K67" i="92"/>
  <c r="D59" i="92"/>
  <c r="P63" i="92"/>
  <c r="O68" i="92"/>
  <c r="H60" i="92"/>
  <c r="G65" i="92"/>
  <c r="F70" i="92"/>
  <c r="G62" i="92"/>
  <c r="F67" i="92"/>
  <c r="G59" i="92"/>
  <c r="F64" i="92"/>
  <c r="E69" i="92"/>
  <c r="F61" i="92"/>
  <c r="E66" i="92"/>
  <c r="D71" i="92"/>
  <c r="E63" i="92"/>
  <c r="G63" i="92"/>
  <c r="F68" i="92"/>
  <c r="L59" i="92"/>
  <c r="K64" i="92"/>
  <c r="J69" i="92"/>
  <c r="P60" i="92"/>
  <c r="O65" i="92"/>
  <c r="N70" i="92"/>
  <c r="O62" i="92"/>
  <c r="N67" i="92"/>
  <c r="O59" i="92"/>
  <c r="N64" i="92"/>
  <c r="M69" i="92"/>
  <c r="N61" i="92"/>
  <c r="M66" i="92"/>
  <c r="L71" i="92"/>
  <c r="M63" i="92"/>
  <c r="O63" i="92"/>
  <c r="N68" i="92"/>
  <c r="G60" i="92"/>
  <c r="F65" i="92"/>
  <c r="E70" i="92"/>
  <c r="K61" i="92"/>
  <c r="J66" i="92"/>
  <c r="I71" i="92"/>
  <c r="J63" i="92"/>
  <c r="I68" i="92"/>
  <c r="J60" i="92"/>
  <c r="I65" i="92"/>
  <c r="H70" i="92"/>
  <c r="I62" i="92"/>
  <c r="H67" i="92"/>
  <c r="I59" i="92"/>
  <c r="H64" i="92"/>
  <c r="K59" i="92"/>
  <c r="J64" i="92"/>
  <c r="I69" i="92"/>
  <c r="O60" i="92"/>
  <c r="N65" i="92"/>
  <c r="M70" i="92"/>
  <c r="F62" i="92"/>
  <c r="E67" i="92"/>
  <c r="F59" i="92"/>
  <c r="E64" i="92"/>
  <c r="D69" i="92"/>
  <c r="E61" i="92"/>
  <c r="D66" i="92"/>
  <c r="P70" i="92"/>
  <c r="D63" i="92"/>
  <c r="P67" i="92"/>
  <c r="F60" i="92"/>
  <c r="E65" i="92"/>
  <c r="D70" i="92"/>
  <c r="J61" i="92"/>
  <c r="I66" i="92"/>
  <c r="H71" i="92"/>
  <c r="N62" i="92"/>
  <c r="M67" i="92"/>
  <c r="N59" i="92"/>
  <c r="M64" i="92"/>
  <c r="L69" i="92"/>
  <c r="M61" i="92"/>
  <c r="L66" i="92"/>
  <c r="K71" i="92"/>
  <c r="L63" i="92"/>
  <c r="K68" i="92"/>
  <c r="L60" i="92"/>
  <c r="N60" i="92"/>
  <c r="M65" i="92"/>
  <c r="L70" i="92"/>
  <c r="E62" i="92"/>
  <c r="D67" i="92"/>
  <c r="P71" i="92"/>
  <c r="I63" i="92"/>
  <c r="H68" i="92"/>
  <c r="I60" i="92"/>
  <c r="H65" i="92"/>
  <c r="G70" i="92"/>
  <c r="H62" i="92"/>
  <c r="G67" i="92"/>
  <c r="H59" i="92"/>
  <c r="G64" i="92"/>
  <c r="F69" i="92"/>
  <c r="G61" i="92"/>
  <c r="F66" i="92"/>
  <c r="G71" i="92"/>
  <c r="O70" i="92"/>
  <c r="J70" i="92"/>
  <c r="K62" i="92"/>
  <c r="J67" i="92"/>
  <c r="M62" i="92"/>
  <c r="P62" i="92"/>
  <c r="K65" i="92"/>
  <c r="E71" i="92"/>
  <c r="F63" i="92"/>
  <c r="E68" i="92"/>
  <c r="D61" i="92"/>
  <c r="G66" i="92"/>
  <c r="L67" i="92"/>
  <c r="O67" i="92"/>
  <c r="N66" i="92"/>
  <c r="M71" i="92"/>
  <c r="N63" i="92"/>
  <c r="M68" i="92"/>
  <c r="I61" i="92"/>
  <c r="G69" i="92"/>
  <c r="F71" i="92"/>
  <c r="E59" i="92"/>
  <c r="P59" i="92"/>
  <c r="I67" i="92"/>
  <c r="J59" i="92"/>
  <c r="I64" i="92"/>
  <c r="H69" i="92"/>
  <c r="D64" i="92"/>
  <c r="O64" i="92"/>
  <c r="D68" i="92"/>
  <c r="E60" i="92"/>
  <c r="D65" i="92"/>
  <c r="P69" i="92"/>
  <c r="P68" i="92"/>
  <c r="N69" i="92"/>
  <c r="L68" i="92"/>
  <c r="M60" i="92"/>
  <c r="L65" i="92"/>
  <c r="K70" i="92"/>
  <c r="H66" i="92"/>
  <c r="P65" i="92"/>
  <c r="O61" i="92"/>
  <c r="O69" i="92"/>
  <c r="P61" i="92"/>
  <c r="O66" i="92"/>
  <c r="N71" i="92"/>
  <c r="P64" i="92"/>
  <c r="D60" i="92"/>
  <c r="H61" i="92"/>
  <c r="O36" i="93"/>
  <c r="P31" i="93"/>
  <c r="D27" i="93"/>
  <c r="K35" i="93"/>
  <c r="L30" i="93"/>
  <c r="N39" i="93"/>
  <c r="O34" i="93"/>
  <c r="P29" i="93"/>
  <c r="H33" i="93"/>
  <c r="G37" i="93"/>
  <c r="H32" i="93"/>
  <c r="I27" i="93"/>
  <c r="N37" i="93"/>
  <c r="O32" i="93"/>
  <c r="P27" i="93"/>
  <c r="J36" i="93"/>
  <c r="K31" i="93"/>
  <c r="J39" i="93"/>
  <c r="N38" i="93"/>
  <c r="O33" i="93"/>
  <c r="P28" i="93"/>
  <c r="G36" i="93"/>
  <c r="H31" i="93"/>
  <c r="O39" i="93"/>
  <c r="P34" i="93"/>
  <c r="D30" i="93"/>
  <c r="F39" i="93"/>
  <c r="G34" i="93"/>
  <c r="H29" i="93"/>
  <c r="E32" i="93"/>
  <c r="L36" i="93"/>
  <c r="M31" i="93"/>
  <c r="O38" i="93"/>
  <c r="F37" i="93"/>
  <c r="G32" i="93"/>
  <c r="H27" i="93"/>
  <c r="O35" i="93"/>
  <c r="P30" i="93"/>
  <c r="I36" i="93"/>
  <c r="F38" i="93"/>
  <c r="G33" i="93"/>
  <c r="H28" i="93"/>
  <c r="L35" i="93"/>
  <c r="M30" i="93"/>
  <c r="G39" i="93"/>
  <c r="H34" i="93"/>
  <c r="I29" i="93"/>
  <c r="K38" i="93"/>
  <c r="L33" i="93"/>
  <c r="M28" i="93"/>
  <c r="L29" i="93"/>
  <c r="D36" i="93"/>
  <c r="E31" i="93"/>
  <c r="P33" i="93"/>
  <c r="K36" i="93"/>
  <c r="L31" i="93"/>
  <c r="G38" i="93"/>
  <c r="G35" i="93"/>
  <c r="H30" i="93"/>
  <c r="K34" i="93"/>
  <c r="K37" i="93"/>
  <c r="L32" i="93"/>
  <c r="M27" i="93"/>
  <c r="P39" i="93"/>
  <c r="D35" i="93"/>
  <c r="E30" i="93"/>
  <c r="L38" i="93"/>
  <c r="M33" i="93"/>
  <c r="N28" i="93"/>
  <c r="P37" i="93"/>
  <c r="D33" i="93"/>
  <c r="E28" i="93"/>
  <c r="I28" i="93"/>
  <c r="I35" i="93"/>
  <c r="J30" i="93"/>
  <c r="G30" i="93"/>
  <c r="P35" i="93"/>
  <c r="D31" i="93"/>
  <c r="K39" i="93"/>
  <c r="L34" i="93"/>
  <c r="M29" i="93"/>
  <c r="M32" i="93"/>
  <c r="P36" i="93"/>
  <c r="D32" i="93"/>
  <c r="E27" i="93"/>
  <c r="H39" i="93"/>
  <c r="I34" i="93"/>
  <c r="J29" i="93"/>
  <c r="D38" i="93"/>
  <c r="E33" i="93"/>
  <c r="F28" i="93"/>
  <c r="H37" i="93"/>
  <c r="I32" i="93"/>
  <c r="J27" i="93"/>
  <c r="M39" i="93"/>
  <c r="N34" i="93"/>
  <c r="O29" i="93"/>
  <c r="F27" i="93"/>
  <c r="H35" i="93"/>
  <c r="I30" i="93"/>
  <c r="P38" i="93"/>
  <c r="D34" i="93"/>
  <c r="E29" i="93"/>
  <c r="J31" i="93"/>
  <c r="H36" i="93"/>
  <c r="I31" i="93"/>
  <c r="M38" i="93"/>
  <c r="N33" i="93"/>
  <c r="O28" i="93"/>
  <c r="I37" i="93"/>
  <c r="J32" i="93"/>
  <c r="K27" i="93"/>
  <c r="M36" i="93"/>
  <c r="N31" i="93"/>
  <c r="D37" i="93"/>
  <c r="E39" i="93"/>
  <c r="F34" i="93"/>
  <c r="G29" i="93"/>
  <c r="L39" i="93"/>
  <c r="M34" i="93"/>
  <c r="N29" i="93"/>
  <c r="H38" i="93"/>
  <c r="I33" i="93"/>
  <c r="J28" i="93"/>
  <c r="D29" i="93"/>
  <c r="M35" i="93"/>
  <c r="N30" i="93"/>
  <c r="E38" i="93"/>
  <c r="F33" i="93"/>
  <c r="G28" i="93"/>
  <c r="N36" i="93"/>
  <c r="O31" i="93"/>
  <c r="L37" i="93"/>
  <c r="E36" i="93"/>
  <c r="F31" i="93"/>
  <c r="N35" i="93"/>
  <c r="J38" i="93"/>
  <c r="K33" i="93"/>
  <c r="L28" i="93"/>
  <c r="D39" i="93"/>
  <c r="E34" i="93"/>
  <c r="F29" i="93"/>
  <c r="M37" i="93"/>
  <c r="N32" i="93"/>
  <c r="O27" i="93"/>
  <c r="N27" i="93"/>
  <c r="E35" i="93"/>
  <c r="F30" i="93"/>
  <c r="K30" i="93"/>
  <c r="E37" i="93"/>
  <c r="J37" i="93"/>
  <c r="F35" i="93"/>
  <c r="F32" i="93"/>
  <c r="O30" i="93"/>
  <c r="K32" i="93"/>
  <c r="O37" i="93"/>
  <c r="G27" i="93"/>
  <c r="L27" i="93"/>
  <c r="P32" i="93"/>
  <c r="I39" i="93"/>
  <c r="F36" i="93"/>
  <c r="D28" i="93"/>
  <c r="J34" i="93"/>
  <c r="G31" i="93"/>
  <c r="I38" i="93"/>
  <c r="K29" i="93"/>
  <c r="J35" i="93"/>
  <c r="K28" i="93"/>
  <c r="J33" i="93"/>
  <c r="Q130" i="84"/>
  <c r="O36" i="96"/>
  <c r="P31" i="96"/>
  <c r="D27" i="96"/>
  <c r="K35" i="96"/>
  <c r="L30" i="96"/>
  <c r="E32" i="96"/>
  <c r="M36" i="96"/>
  <c r="N31" i="96"/>
  <c r="D37" i="96"/>
  <c r="M39" i="96"/>
  <c r="N34" i="96"/>
  <c r="O29" i="96"/>
  <c r="I38" i="96"/>
  <c r="J33" i="96"/>
  <c r="K28" i="96"/>
  <c r="H38" i="96"/>
  <c r="I33" i="96"/>
  <c r="J28" i="96"/>
  <c r="F38" i="96"/>
  <c r="G33" i="96"/>
  <c r="H28" i="96"/>
  <c r="G36" i="96"/>
  <c r="H31" i="96"/>
  <c r="O39" i="96"/>
  <c r="P34" i="96"/>
  <c r="D30" i="96"/>
  <c r="O30" i="96"/>
  <c r="E36" i="96"/>
  <c r="F31" i="96"/>
  <c r="N35" i="96"/>
  <c r="E39" i="96"/>
  <c r="F34" i="96"/>
  <c r="G29" i="96"/>
  <c r="N37" i="96"/>
  <c r="O32" i="96"/>
  <c r="N50" i="96" s="1"/>
  <c r="P27" i="96"/>
  <c r="M37" i="96"/>
  <c r="N32" i="96"/>
  <c r="O27" i="96"/>
  <c r="K37" i="96"/>
  <c r="J55" i="96" s="1"/>
  <c r="L32" i="96"/>
  <c r="M27" i="96"/>
  <c r="L35" i="96"/>
  <c r="M30" i="96"/>
  <c r="G39" i="96"/>
  <c r="H34" i="96"/>
  <c r="I29" i="96"/>
  <c r="N27" i="96"/>
  <c r="J35" i="96"/>
  <c r="K30" i="96"/>
  <c r="K34" i="96"/>
  <c r="J38" i="96"/>
  <c r="K33" i="96"/>
  <c r="L28" i="96"/>
  <c r="F37" i="96"/>
  <c r="G32" i="96"/>
  <c r="H27" i="96"/>
  <c r="E37" i="96"/>
  <c r="F32" i="96"/>
  <c r="G27" i="96"/>
  <c r="P36" i="96"/>
  <c r="D32" i="96"/>
  <c r="E27" i="96"/>
  <c r="P39" i="96"/>
  <c r="D35" i="96"/>
  <c r="E30" i="96"/>
  <c r="L38" i="96"/>
  <c r="M33" i="96"/>
  <c r="N28" i="96"/>
  <c r="N39" i="96"/>
  <c r="O34" i="96"/>
  <c r="P29" i="96"/>
  <c r="H33" i="96"/>
  <c r="O37" i="96"/>
  <c r="N55" i="96" s="1"/>
  <c r="P32" i="96"/>
  <c r="D28" i="96"/>
  <c r="K36" i="96"/>
  <c r="L31" i="96"/>
  <c r="O38" i="96"/>
  <c r="J36" i="96"/>
  <c r="I54" i="96" s="1"/>
  <c r="K31" i="96"/>
  <c r="J39" i="96"/>
  <c r="H36" i="96"/>
  <c r="I31" i="96"/>
  <c r="I36" i="96"/>
  <c r="H39" i="96"/>
  <c r="I34" i="96"/>
  <c r="J29" i="96"/>
  <c r="D38" i="96"/>
  <c r="E33" i="96"/>
  <c r="F28" i="96"/>
  <c r="F39" i="96"/>
  <c r="G34" i="96"/>
  <c r="H29" i="96"/>
  <c r="J31" i="96"/>
  <c r="G37" i="96"/>
  <c r="H32" i="96"/>
  <c r="I27" i="96"/>
  <c r="P35" i="96"/>
  <c r="D31" i="96"/>
  <c r="P33" i="96"/>
  <c r="O35" i="96"/>
  <c r="N53" i="96" s="1"/>
  <c r="P30" i="96"/>
  <c r="M32" i="96"/>
  <c r="M35" i="96"/>
  <c r="N30" i="96"/>
  <c r="M38" i="96"/>
  <c r="L56" i="96" s="1"/>
  <c r="N33" i="96"/>
  <c r="M51" i="96" s="1"/>
  <c r="O28" i="96"/>
  <c r="I37" i="96"/>
  <c r="J32" i="96"/>
  <c r="K27" i="96"/>
  <c r="K38" i="96"/>
  <c r="L33" i="96"/>
  <c r="M28" i="96"/>
  <c r="G30" i="96"/>
  <c r="L36" i="96"/>
  <c r="K54" i="96" s="1"/>
  <c r="M31" i="96"/>
  <c r="L49" i="96" s="1"/>
  <c r="G38" i="96"/>
  <c r="F56" i="96" s="1"/>
  <c r="H35" i="96"/>
  <c r="I30" i="96"/>
  <c r="L29" i="96"/>
  <c r="G35" i="96"/>
  <c r="H30" i="96"/>
  <c r="I28" i="96"/>
  <c r="H46" i="96" s="1"/>
  <c r="E35" i="96"/>
  <c r="F30" i="96"/>
  <c r="E38" i="96"/>
  <c r="F33" i="96"/>
  <c r="G28" i="96"/>
  <c r="N36" i="96"/>
  <c r="M54" i="96" s="1"/>
  <c r="O31" i="96"/>
  <c r="L37" i="96"/>
  <c r="P37" i="96"/>
  <c r="D33" i="96"/>
  <c r="E28" i="96"/>
  <c r="D29" i="96"/>
  <c r="D36" i="96"/>
  <c r="E31" i="96"/>
  <c r="L39" i="96"/>
  <c r="M34" i="96"/>
  <c r="N29" i="96"/>
  <c r="K39" i="96"/>
  <c r="L34" i="96"/>
  <c r="M29" i="96"/>
  <c r="I39" i="96"/>
  <c r="J34" i="96"/>
  <c r="K29" i="96"/>
  <c r="H37" i="96"/>
  <c r="F29" i="96"/>
  <c r="I32" i="96"/>
  <c r="P38" i="96"/>
  <c r="D39" i="96"/>
  <c r="Q39" i="96" s="1"/>
  <c r="E20" i="96" s="1"/>
  <c r="G20" i="96" s="1"/>
  <c r="J37" i="96"/>
  <c r="J27" i="96"/>
  <c r="D34" i="96"/>
  <c r="K32" i="96"/>
  <c r="F27" i="96"/>
  <c r="E29" i="96"/>
  <c r="G31" i="96"/>
  <c r="L27" i="96"/>
  <c r="I35" i="96"/>
  <c r="N38" i="96"/>
  <c r="M56" i="96" s="1"/>
  <c r="P28" i="96"/>
  <c r="F36" i="96"/>
  <c r="J30" i="96"/>
  <c r="O33" i="96"/>
  <c r="F35" i="96"/>
  <c r="E34" i="96"/>
  <c r="D170" i="103"/>
  <c r="Q170" i="103" s="1"/>
  <c r="P9" i="103" s="1"/>
  <c r="Q118" i="103"/>
  <c r="L9" i="103" s="1"/>
  <c r="D169" i="103"/>
  <c r="Q169" i="103" s="1"/>
  <c r="P8" i="103" s="1"/>
  <c r="Q8" i="103" s="1"/>
  <c r="R8" i="103" s="1"/>
  <c r="Q117" i="103"/>
  <c r="L8" i="103" s="1"/>
  <c r="M8" i="103" s="1"/>
  <c r="N8" i="103" s="1"/>
  <c r="D173" i="103"/>
  <c r="Q173" i="103" s="1"/>
  <c r="Q121" i="103"/>
  <c r="D180" i="103"/>
  <c r="Q180" i="103" s="1"/>
  <c r="Q128" i="103"/>
  <c r="D172" i="103"/>
  <c r="Q172" i="103" s="1"/>
  <c r="Q120" i="103"/>
  <c r="D168" i="103"/>
  <c r="Q168" i="103" s="1"/>
  <c r="P7" i="103" s="1"/>
  <c r="Q7" i="103" s="1"/>
  <c r="R7" i="103" s="1"/>
  <c r="Q116" i="103"/>
  <c r="L7" i="103" s="1"/>
  <c r="M7" i="103" s="1"/>
  <c r="N7" i="103" s="1"/>
  <c r="D178" i="103"/>
  <c r="Q178" i="103" s="1"/>
  <c r="Q126" i="103"/>
  <c r="D175" i="103"/>
  <c r="Q175" i="103" s="1"/>
  <c r="Q123" i="103"/>
  <c r="D171" i="103"/>
  <c r="Q171" i="103" s="1"/>
  <c r="Q119" i="103"/>
  <c r="D176" i="103"/>
  <c r="Q176" i="103" s="1"/>
  <c r="Q124" i="103"/>
  <c r="D177" i="103"/>
  <c r="Q177" i="103" s="1"/>
  <c r="Q125" i="103"/>
  <c r="I10" i="103"/>
  <c r="F10" i="103" s="1"/>
  <c r="L59" i="103"/>
  <c r="O9" i="103"/>
  <c r="G9" i="103"/>
  <c r="K9" i="103"/>
  <c r="D179" i="103"/>
  <c r="Q179" i="103" s="1"/>
  <c r="Q127" i="103"/>
  <c r="D174" i="103"/>
  <c r="Q174" i="103" s="1"/>
  <c r="Q122" i="103"/>
  <c r="G54" i="102"/>
  <c r="G56" i="102"/>
  <c r="M46" i="102"/>
  <c r="K49" i="102"/>
  <c r="Q31" i="102"/>
  <c r="E12" i="102" s="1"/>
  <c r="K48" i="102"/>
  <c r="N48" i="102"/>
  <c r="F49" i="102"/>
  <c r="I49" i="102"/>
  <c r="N49" i="102"/>
  <c r="G47" i="102"/>
  <c r="F52" i="102"/>
  <c r="L48" i="102"/>
  <c r="Q30" i="102"/>
  <c r="E11" i="102" s="1"/>
  <c r="K53" i="102"/>
  <c r="D45" i="102"/>
  <c r="D57" i="102"/>
  <c r="O54" i="102"/>
  <c r="P54" i="102"/>
  <c r="P72" i="102" s="1"/>
  <c r="D47" i="102"/>
  <c r="P56" i="102"/>
  <c r="P74" i="102" s="1"/>
  <c r="O56" i="102"/>
  <c r="D49" i="102"/>
  <c r="E45" i="102"/>
  <c r="E57" i="102"/>
  <c r="E47" i="102"/>
  <c r="H47" i="102"/>
  <c r="M47" i="102"/>
  <c r="Q29" i="102"/>
  <c r="E10" i="102" s="1"/>
  <c r="L46" i="102"/>
  <c r="K51" i="102"/>
  <c r="D48" i="102"/>
  <c r="I48" i="102"/>
  <c r="H48" i="102"/>
  <c r="G51" i="102"/>
  <c r="F50" i="102"/>
  <c r="I50" i="102"/>
  <c r="L50" i="102"/>
  <c r="N50" i="102"/>
  <c r="D51" i="102"/>
  <c r="I51" i="102"/>
  <c r="Q33" i="102"/>
  <c r="E14" i="102" s="1"/>
  <c r="O47" i="102"/>
  <c r="P47" i="102"/>
  <c r="P65" i="102" s="1"/>
  <c r="N52" i="102"/>
  <c r="G49" i="102"/>
  <c r="F54" i="102"/>
  <c r="Q36" i="102"/>
  <c r="E17" i="102" s="1"/>
  <c r="L45" i="102"/>
  <c r="L57" i="102"/>
  <c r="K50" i="102"/>
  <c r="J55" i="102"/>
  <c r="L47" i="102"/>
  <c r="K52" i="102"/>
  <c r="L49" i="102"/>
  <c r="K54" i="102"/>
  <c r="H46" i="102"/>
  <c r="K47" i="102"/>
  <c r="F48" i="102"/>
  <c r="J56" i="102"/>
  <c r="H49" i="102"/>
  <c r="H53" i="102"/>
  <c r="D50" i="102"/>
  <c r="P52" i="102"/>
  <c r="P70" i="102" s="1"/>
  <c r="O52" i="102"/>
  <c r="P51" i="102"/>
  <c r="P69" i="102" s="1"/>
  <c r="O51" i="102"/>
  <c r="D52" i="102"/>
  <c r="G52" i="102"/>
  <c r="J52" i="102"/>
  <c r="L52" i="102"/>
  <c r="E53" i="102"/>
  <c r="J48" i="102"/>
  <c r="I53" i="102"/>
  <c r="P49" i="102"/>
  <c r="P67" i="102" s="1"/>
  <c r="O49" i="102"/>
  <c r="N54" i="102"/>
  <c r="G46" i="102"/>
  <c r="F51" i="102"/>
  <c r="E56" i="102"/>
  <c r="G48" i="102"/>
  <c r="F53" i="102"/>
  <c r="H57" i="102"/>
  <c r="H45" i="102"/>
  <c r="G50" i="102"/>
  <c r="F55" i="102"/>
  <c r="I46" i="102"/>
  <c r="L51" i="102"/>
  <c r="J54" i="102"/>
  <c r="J53" i="102"/>
  <c r="M53" i="102"/>
  <c r="O53" i="102"/>
  <c r="P53" i="102"/>
  <c r="P71" i="102" s="1"/>
  <c r="E54" i="102"/>
  <c r="H54" i="102"/>
  <c r="M54" i="102"/>
  <c r="E49" i="102"/>
  <c r="D54" i="102"/>
  <c r="K57" i="102"/>
  <c r="K45" i="102"/>
  <c r="J50" i="102"/>
  <c r="Q32" i="102"/>
  <c r="E13" i="102" s="1"/>
  <c r="I55" i="102"/>
  <c r="O46" i="102"/>
  <c r="P46" i="102"/>
  <c r="P64" i="102" s="1"/>
  <c r="N51" i="102"/>
  <c r="M56" i="102"/>
  <c r="P48" i="102"/>
  <c r="P66" i="102" s="1"/>
  <c r="O48" i="102"/>
  <c r="N53" i="102"/>
  <c r="P50" i="102"/>
  <c r="P68" i="102" s="1"/>
  <c r="O50" i="102"/>
  <c r="N55" i="102"/>
  <c r="H51" i="102"/>
  <c r="G53" i="102"/>
  <c r="Q35" i="102"/>
  <c r="E16" i="102" s="1"/>
  <c r="F56" i="102"/>
  <c r="E55" i="102"/>
  <c r="Q37" i="102"/>
  <c r="E18" i="102" s="1"/>
  <c r="H55" i="102"/>
  <c r="K55" i="102"/>
  <c r="M55" i="102"/>
  <c r="H56" i="102"/>
  <c r="M49" i="102"/>
  <c r="L54" i="102"/>
  <c r="F46" i="102"/>
  <c r="E51" i="102"/>
  <c r="D56" i="102"/>
  <c r="Q38" i="102"/>
  <c r="E19" i="102" s="1"/>
  <c r="J47" i="102"/>
  <c r="I52" i="102"/>
  <c r="J49" i="102"/>
  <c r="I54" i="102"/>
  <c r="K46" i="102"/>
  <c r="J51" i="102"/>
  <c r="I56" i="102"/>
  <c r="N56" i="102"/>
  <c r="G20" i="102"/>
  <c r="I57" i="102"/>
  <c r="I45" i="102"/>
  <c r="H50" i="102"/>
  <c r="G55" i="102"/>
  <c r="N46" i="102"/>
  <c r="Q28" i="102"/>
  <c r="E9" i="102" s="1"/>
  <c r="M51" i="102"/>
  <c r="L56" i="102"/>
  <c r="E48" i="102"/>
  <c r="D53" i="102"/>
  <c r="F45" i="102"/>
  <c r="F57" i="102"/>
  <c r="E50" i="102"/>
  <c r="D55" i="102"/>
  <c r="F47" i="102"/>
  <c r="E52" i="102"/>
  <c r="K56" i="102"/>
  <c r="G57" i="102"/>
  <c r="G45" i="102"/>
  <c r="J57" i="102"/>
  <c r="J74" i="102" s="1"/>
  <c r="J45" i="102"/>
  <c r="M45" i="102"/>
  <c r="M57" i="102"/>
  <c r="M72" i="102" s="1"/>
  <c r="O57" i="102"/>
  <c r="O45" i="102"/>
  <c r="Q27" i="102"/>
  <c r="P45" i="102"/>
  <c r="P63" i="102" s="1"/>
  <c r="E46" i="102"/>
  <c r="J46" i="102"/>
  <c r="D46" i="102"/>
  <c r="D64" i="102" s="1"/>
  <c r="O55" i="102"/>
  <c r="P55" i="102"/>
  <c r="P73" i="102" s="1"/>
  <c r="I47" i="102"/>
  <c r="H52" i="102"/>
  <c r="Q34" i="102"/>
  <c r="E15" i="102" s="1"/>
  <c r="M48" i="102"/>
  <c r="L53" i="102"/>
  <c r="N57" i="102"/>
  <c r="N72" i="102" s="1"/>
  <c r="N45" i="102"/>
  <c r="M50" i="102"/>
  <c r="L55" i="102"/>
  <c r="N47" i="102"/>
  <c r="M52" i="102"/>
  <c r="D180" i="100"/>
  <c r="Q180" i="100" s="1"/>
  <c r="Q128" i="100"/>
  <c r="D168" i="100"/>
  <c r="Q168" i="100" s="1"/>
  <c r="P7" i="100" s="1"/>
  <c r="Q7" i="100" s="1"/>
  <c r="R7" i="100" s="1"/>
  <c r="Q116" i="100"/>
  <c r="L7" i="100" s="1"/>
  <c r="M7" i="100" s="1"/>
  <c r="N7" i="100" s="1"/>
  <c r="D171" i="100"/>
  <c r="Q171" i="100" s="1"/>
  <c r="Q119" i="100"/>
  <c r="I9" i="100"/>
  <c r="F9" i="100" s="1"/>
  <c r="M59" i="100"/>
  <c r="D172" i="100"/>
  <c r="Q172" i="100" s="1"/>
  <c r="Q120" i="100"/>
  <c r="K8" i="100"/>
  <c r="O8" i="100"/>
  <c r="G8" i="100"/>
  <c r="D173" i="100"/>
  <c r="Q173" i="100" s="1"/>
  <c r="Q121" i="100"/>
  <c r="D174" i="100"/>
  <c r="Q174" i="100" s="1"/>
  <c r="Q122" i="100"/>
  <c r="D178" i="100"/>
  <c r="Q178" i="100" s="1"/>
  <c r="Q126" i="100"/>
  <c r="D177" i="100"/>
  <c r="Q177" i="100" s="1"/>
  <c r="Q125" i="100"/>
  <c r="D176" i="100"/>
  <c r="Q176" i="100" s="1"/>
  <c r="Q124" i="100"/>
  <c r="D179" i="100"/>
  <c r="Q179" i="100" s="1"/>
  <c r="Q127" i="100"/>
  <c r="D170" i="100"/>
  <c r="Q170" i="100" s="1"/>
  <c r="Q118" i="100"/>
  <c r="D169" i="100"/>
  <c r="Q169" i="100" s="1"/>
  <c r="P8" i="100" s="1"/>
  <c r="Q117" i="100"/>
  <c r="L8" i="100" s="1"/>
  <c r="D175" i="100"/>
  <c r="Q175" i="100" s="1"/>
  <c r="Q123" i="100"/>
  <c r="Q109" i="97"/>
  <c r="Q108" i="97"/>
  <c r="Q101" i="97"/>
  <c r="K9" i="97" s="1"/>
  <c r="Q106" i="97"/>
  <c r="Q103" i="97"/>
  <c r="D169" i="97"/>
  <c r="D175" i="97"/>
  <c r="Q175" i="97" s="1"/>
  <c r="Q123" i="97"/>
  <c r="Q104" i="97"/>
  <c r="D172" i="97"/>
  <c r="Q172" i="97" s="1"/>
  <c r="Q120" i="97"/>
  <c r="O152" i="97"/>
  <c r="Q152" i="97" s="1"/>
  <c r="O117" i="97"/>
  <c r="O169" i="97" s="1"/>
  <c r="I10" i="97"/>
  <c r="F10" i="97" s="1"/>
  <c r="L59" i="97"/>
  <c r="D176" i="97"/>
  <c r="Q176" i="97" s="1"/>
  <c r="Q124" i="97"/>
  <c r="D174" i="97"/>
  <c r="Q174" i="97" s="1"/>
  <c r="Q122" i="97"/>
  <c r="O9" i="97"/>
  <c r="G9" i="97"/>
  <c r="D178" i="97"/>
  <c r="Q178" i="97" s="1"/>
  <c r="Q126" i="97"/>
  <c r="Q107" i="97"/>
  <c r="Q105" i="97"/>
  <c r="D180" i="97"/>
  <c r="Q180" i="97" s="1"/>
  <c r="Q128" i="97"/>
  <c r="D177" i="97"/>
  <c r="Q177" i="97" s="1"/>
  <c r="Q125" i="97"/>
  <c r="D168" i="97"/>
  <c r="Q168" i="97" s="1"/>
  <c r="P7" i="97" s="1"/>
  <c r="Q7" i="97" s="1"/>
  <c r="R7" i="97" s="1"/>
  <c r="Q116" i="97"/>
  <c r="L7" i="97" s="1"/>
  <c r="D171" i="97"/>
  <c r="Q171" i="97" s="1"/>
  <c r="Q119" i="97"/>
  <c r="D179" i="97"/>
  <c r="Q179" i="97" s="1"/>
  <c r="Q127" i="97"/>
  <c r="Q111" i="97"/>
  <c r="D170" i="97"/>
  <c r="Q170" i="97" s="1"/>
  <c r="P9" i="97" s="1"/>
  <c r="Q118" i="97"/>
  <c r="L9" i="97" s="1"/>
  <c r="Q99" i="97"/>
  <c r="K7" i="97" s="1"/>
  <c r="Q102" i="97"/>
  <c r="Q110" i="97"/>
  <c r="D173" i="97"/>
  <c r="Q173" i="97" s="1"/>
  <c r="Q121" i="97"/>
  <c r="M8" i="94"/>
  <c r="N8" i="94" s="1"/>
  <c r="I10" i="94"/>
  <c r="F10" i="94" s="1"/>
  <c r="L59" i="94"/>
  <c r="Q8" i="94"/>
  <c r="R8" i="94" s="1"/>
  <c r="G9" i="94"/>
  <c r="L9" i="94"/>
  <c r="O9" i="94"/>
  <c r="K9" i="94"/>
  <c r="P9" i="94"/>
  <c r="Q169" i="91"/>
  <c r="P8" i="91" s="1"/>
  <c r="O176" i="91"/>
  <c r="Q176" i="91" s="1"/>
  <c r="Q124" i="91"/>
  <c r="O173" i="91"/>
  <c r="Q173" i="91" s="1"/>
  <c r="Q121" i="91"/>
  <c r="O178" i="91"/>
  <c r="Q178" i="91" s="1"/>
  <c r="Q126" i="91"/>
  <c r="O168" i="91"/>
  <c r="Q168" i="91" s="1"/>
  <c r="P7" i="91" s="1"/>
  <c r="Q7" i="91" s="1"/>
  <c r="R7" i="91" s="1"/>
  <c r="Q116" i="91"/>
  <c r="L7" i="91" s="1"/>
  <c r="M7" i="91" s="1"/>
  <c r="N7" i="91" s="1"/>
  <c r="O171" i="91"/>
  <c r="Q171" i="91" s="1"/>
  <c r="Q119" i="91"/>
  <c r="O175" i="91"/>
  <c r="Q175" i="91" s="1"/>
  <c r="Q123" i="91"/>
  <c r="I9" i="91"/>
  <c r="F9" i="91" s="1"/>
  <c r="M59" i="91"/>
  <c r="O170" i="91"/>
  <c r="Q170" i="91" s="1"/>
  <c r="Q118" i="91"/>
  <c r="Q117" i="91"/>
  <c r="L8" i="91" s="1"/>
  <c r="K8" i="91"/>
  <c r="O8" i="91"/>
  <c r="G8" i="91"/>
  <c r="O179" i="91"/>
  <c r="Q179" i="91" s="1"/>
  <c r="Q127" i="91"/>
  <c r="M8" i="88"/>
  <c r="N8" i="88" s="1"/>
  <c r="Q8" i="88"/>
  <c r="R8" i="88" s="1"/>
  <c r="I10" i="88"/>
  <c r="F10" i="88" s="1"/>
  <c r="L59" i="88"/>
  <c r="P9" i="88"/>
  <c r="O9" i="88"/>
  <c r="G9" i="88"/>
  <c r="L9" i="88"/>
  <c r="K9" i="88"/>
  <c r="O69" i="102" l="1"/>
  <c r="G87" i="108"/>
  <c r="G105" i="108" s="1"/>
  <c r="L83" i="108"/>
  <c r="L101" i="108" s="1"/>
  <c r="K88" i="108"/>
  <c r="K106" i="108" s="1"/>
  <c r="N52" i="96"/>
  <c r="I56" i="96"/>
  <c r="L85" i="108"/>
  <c r="L103" i="108" s="1"/>
  <c r="K51" i="96"/>
  <c r="L54" i="96"/>
  <c r="G88" i="108"/>
  <c r="G106" i="108" s="1"/>
  <c r="H55" i="96"/>
  <c r="N87" i="108"/>
  <c r="N105" i="108" s="1"/>
  <c r="J85" i="108"/>
  <c r="J103" i="108" s="1"/>
  <c r="N82" i="108"/>
  <c r="N100" i="108" s="1"/>
  <c r="M87" i="108"/>
  <c r="M105" i="108" s="1"/>
  <c r="L51" i="96"/>
  <c r="N48" i="96"/>
  <c r="M52" i="96"/>
  <c r="I86" i="108"/>
  <c r="I104" i="108" s="1"/>
  <c r="N80" i="108"/>
  <c r="N98" i="108" s="1"/>
  <c r="L84" i="108"/>
  <c r="L102" i="108" s="1"/>
  <c r="M81" i="108"/>
  <c r="M99" i="108" s="1"/>
  <c r="L86" i="108"/>
  <c r="L104" i="108" s="1"/>
  <c r="I46" i="111"/>
  <c r="L25" i="111" s="1"/>
  <c r="N25" i="111" s="1"/>
  <c r="I90" i="111"/>
  <c r="E80" i="108"/>
  <c r="E98" i="108" s="1"/>
  <c r="E116" i="108" s="1"/>
  <c r="D85" i="108"/>
  <c r="D103" i="108" s="1"/>
  <c r="D121" i="108" s="1"/>
  <c r="J79" i="108"/>
  <c r="J97" i="108" s="1"/>
  <c r="J115" i="108" s="1"/>
  <c r="I84" i="108"/>
  <c r="I102" i="108" s="1"/>
  <c r="I81" i="108"/>
  <c r="I99" i="108" s="1"/>
  <c r="I117" i="108" s="1"/>
  <c r="G83" i="108"/>
  <c r="G101" i="108" s="1"/>
  <c r="G119" i="108" s="1"/>
  <c r="D81" i="108"/>
  <c r="D99" i="108" s="1"/>
  <c r="D117" i="108" s="1"/>
  <c r="E86" i="110"/>
  <c r="E104" i="110" s="1"/>
  <c r="E122" i="110" s="1"/>
  <c r="J85" i="110"/>
  <c r="J103" i="110" s="1"/>
  <c r="Q71" i="110"/>
  <c r="H88" i="110"/>
  <c r="H106" i="110" s="1"/>
  <c r="M87" i="110"/>
  <c r="M105" i="110" s="1"/>
  <c r="N82" i="110"/>
  <c r="N100" i="110" s="1"/>
  <c r="F87" i="110"/>
  <c r="F105" i="110" s="1"/>
  <c r="H86" i="110"/>
  <c r="H104" i="110" s="1"/>
  <c r="E83" i="110"/>
  <c r="E101" i="110" s="1"/>
  <c r="E119" i="110" s="1"/>
  <c r="L81" i="110"/>
  <c r="L99" i="110" s="1"/>
  <c r="G80" i="110"/>
  <c r="G98" i="110" s="1"/>
  <c r="G116" i="110" s="1"/>
  <c r="M88" i="110"/>
  <c r="M106" i="110" s="1"/>
  <c r="G82" i="110"/>
  <c r="G100" i="110" s="1"/>
  <c r="G118" i="110" s="1"/>
  <c r="J81" i="110"/>
  <c r="J99" i="110" s="1"/>
  <c r="J117" i="110" s="1"/>
  <c r="L88" i="110"/>
  <c r="L106" i="110" s="1"/>
  <c r="H85" i="110"/>
  <c r="H103" i="110" s="1"/>
  <c r="M83" i="110"/>
  <c r="M101" i="110" s="1"/>
  <c r="E82" i="110"/>
  <c r="E100" i="110" s="1"/>
  <c r="E118" i="110" s="1"/>
  <c r="G78" i="110"/>
  <c r="G96" i="110" s="1"/>
  <c r="G114" i="110" s="1"/>
  <c r="F85" i="110"/>
  <c r="F103" i="110" s="1"/>
  <c r="F121" i="110" s="1"/>
  <c r="I84" i="110"/>
  <c r="I102" i="110" s="1"/>
  <c r="K83" i="110"/>
  <c r="K101" i="110" s="1"/>
  <c r="I79" i="110"/>
  <c r="I97" i="110" s="1"/>
  <c r="I115" i="110" s="1"/>
  <c r="F78" i="110"/>
  <c r="F96" i="110" s="1"/>
  <c r="F114" i="110" s="1"/>
  <c r="N86" i="110"/>
  <c r="N104" i="110" s="1"/>
  <c r="E85" i="110"/>
  <c r="E103" i="110" s="1"/>
  <c r="E121" i="110" s="1"/>
  <c r="H79" i="110"/>
  <c r="H97" i="110" s="1"/>
  <c r="H115" i="110" s="1"/>
  <c r="J87" i="110"/>
  <c r="J105" i="110" s="1"/>
  <c r="N85" i="110"/>
  <c r="N103" i="110" s="1"/>
  <c r="F81" i="110"/>
  <c r="F99" i="110" s="1"/>
  <c r="F117" i="110" s="1"/>
  <c r="J80" i="110"/>
  <c r="J98" i="110" s="1"/>
  <c r="J116" i="110" s="1"/>
  <c r="E88" i="110"/>
  <c r="E106" i="110" s="1"/>
  <c r="L85" i="110"/>
  <c r="L103" i="110" s="1"/>
  <c r="N84" i="110"/>
  <c r="N102" i="110" s="1"/>
  <c r="F83" i="110"/>
  <c r="F101" i="110" s="1"/>
  <c r="F119" i="110" s="1"/>
  <c r="I82" i="110"/>
  <c r="I100" i="110" s="1"/>
  <c r="I118" i="110" s="1"/>
  <c r="M81" i="110"/>
  <c r="M99" i="110" s="1"/>
  <c r="D81" i="110"/>
  <c r="D99" i="110" s="1"/>
  <c r="D117" i="110" s="1"/>
  <c r="E79" i="110"/>
  <c r="E97" i="110" s="1"/>
  <c r="E115" i="110" s="1"/>
  <c r="J78" i="110"/>
  <c r="J96" i="110" s="1"/>
  <c r="J114" i="110" s="1"/>
  <c r="E84" i="110"/>
  <c r="E102" i="110" s="1"/>
  <c r="E120" i="110" s="1"/>
  <c r="K78" i="110"/>
  <c r="K96" i="110" s="1"/>
  <c r="K114" i="110" s="1"/>
  <c r="G83" i="110"/>
  <c r="G101" i="110" s="1"/>
  <c r="G119" i="110" s="1"/>
  <c r="I87" i="110"/>
  <c r="I105" i="110" s="1"/>
  <c r="M85" i="110"/>
  <c r="M103" i="110" s="1"/>
  <c r="N79" i="110"/>
  <c r="N97" i="110" s="1"/>
  <c r="K86" i="110"/>
  <c r="K104" i="110" s="1"/>
  <c r="I80" i="110"/>
  <c r="I98" i="110" s="1"/>
  <c r="I116" i="110" s="1"/>
  <c r="G79" i="108"/>
  <c r="G97" i="108" s="1"/>
  <c r="G115" i="108" s="1"/>
  <c r="F84" i="108"/>
  <c r="F102" i="108" s="1"/>
  <c r="F120" i="108" s="1"/>
  <c r="K80" i="108"/>
  <c r="K98" i="108" s="1"/>
  <c r="K116" i="108" s="1"/>
  <c r="K82" i="108"/>
  <c r="K100" i="108" s="1"/>
  <c r="E82" i="108"/>
  <c r="E100" i="108" s="1"/>
  <c r="E118" i="108" s="1"/>
  <c r="D87" i="108"/>
  <c r="D105" i="108" s="1"/>
  <c r="D123" i="108" s="1"/>
  <c r="D79" i="108"/>
  <c r="D97" i="108" s="1"/>
  <c r="D115" i="108" s="1"/>
  <c r="G81" i="108"/>
  <c r="G99" i="108" s="1"/>
  <c r="G117" i="108" s="1"/>
  <c r="H80" i="108"/>
  <c r="H98" i="108" s="1"/>
  <c r="H116" i="108" s="1"/>
  <c r="H71" i="109"/>
  <c r="O68" i="109"/>
  <c r="D67" i="109"/>
  <c r="F65" i="109"/>
  <c r="H63" i="109"/>
  <c r="J61" i="109"/>
  <c r="G60" i="109"/>
  <c r="O71" i="109"/>
  <c r="G71" i="109"/>
  <c r="L70" i="109"/>
  <c r="D70" i="109"/>
  <c r="I69" i="109"/>
  <c r="N68" i="109"/>
  <c r="F68" i="109"/>
  <c r="K67" i="109"/>
  <c r="J85" i="109" s="1"/>
  <c r="J103" i="109" s="1"/>
  <c r="P66" i="109"/>
  <c r="P84" i="109" s="1"/>
  <c r="P102" i="109" s="1"/>
  <c r="H66" i="109"/>
  <c r="M65" i="109"/>
  <c r="E65" i="109"/>
  <c r="J64" i="109"/>
  <c r="O63" i="109"/>
  <c r="G63" i="109"/>
  <c r="L62" i="109"/>
  <c r="D62" i="109"/>
  <c r="I61" i="109"/>
  <c r="N60" i="109"/>
  <c r="F60" i="109"/>
  <c r="K59" i="109"/>
  <c r="H70" i="109"/>
  <c r="O67" i="109"/>
  <c r="F64" i="109"/>
  <c r="E61" i="109"/>
  <c r="D69" i="109"/>
  <c r="D61" i="109"/>
  <c r="N71" i="109"/>
  <c r="F71" i="109"/>
  <c r="K70" i="109"/>
  <c r="P69" i="109"/>
  <c r="O87" i="109" s="1"/>
  <c r="O105" i="109" s="1"/>
  <c r="H69" i="109"/>
  <c r="M68" i="109"/>
  <c r="E68" i="109"/>
  <c r="J67" i="109"/>
  <c r="O66" i="109"/>
  <c r="G66" i="109"/>
  <c r="L65" i="109"/>
  <c r="D65" i="109"/>
  <c r="I64" i="109"/>
  <c r="N63" i="109"/>
  <c r="F63" i="109"/>
  <c r="K62" i="109"/>
  <c r="P61" i="109"/>
  <c r="H61" i="109"/>
  <c r="M60" i="109"/>
  <c r="E60" i="109"/>
  <c r="J59" i="109"/>
  <c r="M69" i="109"/>
  <c r="G67" i="109"/>
  <c r="N64" i="109"/>
  <c r="H62" i="109"/>
  <c r="O59" i="109"/>
  <c r="G70" i="109"/>
  <c r="M64" i="109"/>
  <c r="M82" i="109" s="1"/>
  <c r="M100" i="109" s="1"/>
  <c r="G62" i="109"/>
  <c r="N59" i="109"/>
  <c r="M71" i="109"/>
  <c r="E71" i="109"/>
  <c r="J70" i="109"/>
  <c r="O69" i="109"/>
  <c r="G69" i="109"/>
  <c r="L68" i="109"/>
  <c r="L86" i="109" s="1"/>
  <c r="L104" i="109" s="1"/>
  <c r="D68" i="109"/>
  <c r="I67" i="109"/>
  <c r="N66" i="109"/>
  <c r="F66" i="109"/>
  <c r="K65" i="109"/>
  <c r="P64" i="109"/>
  <c r="H64" i="109"/>
  <c r="M63" i="109"/>
  <c r="E63" i="109"/>
  <c r="J62" i="109"/>
  <c r="O61" i="109"/>
  <c r="G61" i="109"/>
  <c r="L60" i="109"/>
  <c r="D60" i="109"/>
  <c r="I59" i="109"/>
  <c r="P70" i="109"/>
  <c r="P88" i="109" s="1"/>
  <c r="P106" i="109" s="1"/>
  <c r="K63" i="109"/>
  <c r="G59" i="109"/>
  <c r="O70" i="109"/>
  <c r="H65" i="109"/>
  <c r="O62" i="109"/>
  <c r="I60" i="109"/>
  <c r="L71" i="109"/>
  <c r="D71" i="109"/>
  <c r="Q71" i="109" s="1"/>
  <c r="E52" i="109" s="1"/>
  <c r="I70" i="109"/>
  <c r="I88" i="109" s="1"/>
  <c r="I106" i="109" s="1"/>
  <c r="N69" i="109"/>
  <c r="M87" i="109" s="1"/>
  <c r="M105" i="109" s="1"/>
  <c r="F69" i="109"/>
  <c r="Q69" i="109" s="1"/>
  <c r="K68" i="109"/>
  <c r="P67" i="109"/>
  <c r="H67" i="109"/>
  <c r="M66" i="109"/>
  <c r="L84" i="109" s="1"/>
  <c r="L102" i="109" s="1"/>
  <c r="E66" i="109"/>
  <c r="J65" i="109"/>
  <c r="J83" i="109" s="1"/>
  <c r="J101" i="109" s="1"/>
  <c r="O64" i="109"/>
  <c r="N82" i="109" s="1"/>
  <c r="N100" i="109" s="1"/>
  <c r="G64" i="109"/>
  <c r="L63" i="109"/>
  <c r="Q63" i="109" s="1"/>
  <c r="D63" i="109"/>
  <c r="I62" i="109"/>
  <c r="N61" i="109"/>
  <c r="F61" i="109"/>
  <c r="K60" i="109"/>
  <c r="P59" i="109"/>
  <c r="H59" i="109"/>
  <c r="K71" i="109"/>
  <c r="J68" i="109"/>
  <c r="L66" i="109"/>
  <c r="I65" i="109"/>
  <c r="P62" i="109"/>
  <c r="P80" i="109" s="1"/>
  <c r="P98" i="109" s="1"/>
  <c r="J60" i="109"/>
  <c r="J71" i="109"/>
  <c r="I68" i="109"/>
  <c r="H86" i="109" s="1"/>
  <c r="H104" i="109" s="1"/>
  <c r="N67" i="109"/>
  <c r="F67" i="109"/>
  <c r="K66" i="109"/>
  <c r="P65" i="109"/>
  <c r="P83" i="109" s="1"/>
  <c r="P101" i="109" s="1"/>
  <c r="E64" i="109"/>
  <c r="J63" i="109"/>
  <c r="L61" i="109"/>
  <c r="F59" i="109"/>
  <c r="E69" i="109"/>
  <c r="D66" i="109"/>
  <c r="M61" i="109"/>
  <c r="I71" i="109"/>
  <c r="N70" i="109"/>
  <c r="M88" i="109" s="1"/>
  <c r="M106" i="109" s="1"/>
  <c r="F70" i="109"/>
  <c r="F88" i="109" s="1"/>
  <c r="F106" i="109" s="1"/>
  <c r="K69" i="109"/>
  <c r="P68" i="109"/>
  <c r="O86" i="109" s="1"/>
  <c r="O104" i="109" s="1"/>
  <c r="H68" i="109"/>
  <c r="M67" i="109"/>
  <c r="M85" i="109" s="1"/>
  <c r="M103" i="109" s="1"/>
  <c r="E67" i="109"/>
  <c r="J66" i="109"/>
  <c r="O65" i="109"/>
  <c r="O83" i="109" s="1"/>
  <c r="O101" i="109" s="1"/>
  <c r="G65" i="109"/>
  <c r="L64" i="109"/>
  <c r="D64" i="109"/>
  <c r="I63" i="109"/>
  <c r="N62" i="109"/>
  <c r="F62" i="109"/>
  <c r="K61" i="109"/>
  <c r="P60" i="109"/>
  <c r="P78" i="109" s="1"/>
  <c r="P96" i="109" s="1"/>
  <c r="H60" i="109"/>
  <c r="M59" i="109"/>
  <c r="E59" i="109"/>
  <c r="P71" i="109"/>
  <c r="M70" i="109"/>
  <c r="L88" i="109" s="1"/>
  <c r="L106" i="109" s="1"/>
  <c r="E70" i="109"/>
  <c r="J69" i="109"/>
  <c r="I87" i="109" s="1"/>
  <c r="I105" i="109" s="1"/>
  <c r="G68" i="109"/>
  <c r="G86" i="109" s="1"/>
  <c r="G104" i="109" s="1"/>
  <c r="L67" i="109"/>
  <c r="K85" i="109" s="1"/>
  <c r="K103" i="109" s="1"/>
  <c r="I66" i="109"/>
  <c r="N65" i="109"/>
  <c r="M83" i="109" s="1"/>
  <c r="M101" i="109" s="1"/>
  <c r="K64" i="109"/>
  <c r="Q64" i="109" s="1"/>
  <c r="P63" i="109"/>
  <c r="P81" i="109" s="1"/>
  <c r="P99" i="109" s="1"/>
  <c r="M62" i="109"/>
  <c r="Q62" i="109" s="1"/>
  <c r="E62" i="109"/>
  <c r="O60" i="109"/>
  <c r="Q60" i="109" s="1"/>
  <c r="L59" i="109"/>
  <c r="D59" i="109"/>
  <c r="L69" i="109"/>
  <c r="I86" i="109"/>
  <c r="I104" i="109" s="1"/>
  <c r="N80" i="109"/>
  <c r="N98" i="109" s="1"/>
  <c r="P82" i="109"/>
  <c r="P100" i="109" s="1"/>
  <c r="P87" i="109"/>
  <c r="P105" i="109" s="1"/>
  <c r="J88" i="109"/>
  <c r="J106" i="109" s="1"/>
  <c r="K84" i="109"/>
  <c r="K102" i="109" s="1"/>
  <c r="G78" i="108"/>
  <c r="G96" i="108" s="1"/>
  <c r="G114" i="108" s="1"/>
  <c r="F83" i="108"/>
  <c r="F101" i="108" s="1"/>
  <c r="F119" i="108" s="1"/>
  <c r="E88" i="108"/>
  <c r="E106" i="108" s="1"/>
  <c r="I78" i="108"/>
  <c r="I96" i="108" s="1"/>
  <c r="I114" i="108" s="1"/>
  <c r="P79" i="109"/>
  <c r="P97" i="109" s="1"/>
  <c r="P85" i="109"/>
  <c r="P103" i="109" s="1"/>
  <c r="F80" i="108"/>
  <c r="F98" i="108" s="1"/>
  <c r="F116" i="108" s="1"/>
  <c r="F82" i="108"/>
  <c r="F100" i="108" s="1"/>
  <c r="F118" i="108" s="1"/>
  <c r="M80" i="108"/>
  <c r="M98" i="108" s="1"/>
  <c r="E85" i="108"/>
  <c r="E103" i="108" s="1"/>
  <c r="E121" i="108" s="1"/>
  <c r="E78" i="108"/>
  <c r="E96" i="108" s="1"/>
  <c r="E114" i="108" s="1"/>
  <c r="D83" i="108"/>
  <c r="D101" i="108" s="1"/>
  <c r="D119" i="108" s="1"/>
  <c r="H82" i="108"/>
  <c r="H100" i="108" s="1"/>
  <c r="H118" i="108" s="1"/>
  <c r="M78" i="108"/>
  <c r="M96" i="108" s="1"/>
  <c r="M114" i="108" s="1"/>
  <c r="I79" i="108"/>
  <c r="I97" i="108" s="1"/>
  <c r="I115" i="108" s="1"/>
  <c r="K79" i="108"/>
  <c r="K97" i="108" s="1"/>
  <c r="K115" i="108" s="1"/>
  <c r="P78" i="108"/>
  <c r="P96" i="108" s="1"/>
  <c r="O78" i="108"/>
  <c r="O96" i="108" s="1"/>
  <c r="N83" i="108"/>
  <c r="N101" i="108" s="1"/>
  <c r="M88" i="108"/>
  <c r="M106" i="108" s="1"/>
  <c r="H83" i="108"/>
  <c r="H101" i="108" s="1"/>
  <c r="H119" i="108" s="1"/>
  <c r="N88" i="108"/>
  <c r="N106" i="108" s="1"/>
  <c r="K81" i="108"/>
  <c r="K99" i="108" s="1"/>
  <c r="K117" i="108" s="1"/>
  <c r="Q63" i="108"/>
  <c r="J86" i="108"/>
  <c r="J104" i="108" s="1"/>
  <c r="H77" i="108"/>
  <c r="H95" i="108" s="1"/>
  <c r="H89" i="108"/>
  <c r="H48" i="108" s="1"/>
  <c r="G82" i="108"/>
  <c r="G100" i="108" s="1"/>
  <c r="G118" i="108" s="1"/>
  <c r="F87" i="108"/>
  <c r="F105" i="108" s="1"/>
  <c r="L78" i="108"/>
  <c r="L96" i="108" s="1"/>
  <c r="L114" i="108" s="1"/>
  <c r="K83" i="108"/>
  <c r="K101" i="108" s="1"/>
  <c r="J88" i="108"/>
  <c r="J106" i="108" s="1"/>
  <c r="P84" i="108"/>
  <c r="P102" i="108" s="1"/>
  <c r="O84" i="108"/>
  <c r="O102" i="108" s="1"/>
  <c r="L80" i="108"/>
  <c r="L98" i="108" s="1"/>
  <c r="L116" i="108" s="1"/>
  <c r="Q62" i="108"/>
  <c r="K85" i="108"/>
  <c r="K103" i="108" s="1"/>
  <c r="P88" i="108"/>
  <c r="P106" i="108" s="1"/>
  <c r="O88" i="108"/>
  <c r="O106" i="108" s="1"/>
  <c r="G77" i="108"/>
  <c r="G95" i="108" s="1"/>
  <c r="G89" i="108"/>
  <c r="H49" i="108" s="1"/>
  <c r="J84" i="108"/>
  <c r="J102" i="108" s="1"/>
  <c r="F86" i="108"/>
  <c r="F104" i="108" s="1"/>
  <c r="F122" i="108" s="1"/>
  <c r="Q68" i="108"/>
  <c r="O83" i="108"/>
  <c r="O101" i="108" s="1"/>
  <c r="P83" i="108"/>
  <c r="P101" i="108" s="1"/>
  <c r="L79" i="108"/>
  <c r="L97" i="108" s="1"/>
  <c r="L115" i="108" s="1"/>
  <c r="K84" i="108"/>
  <c r="K102" i="108" s="1"/>
  <c r="Q59" i="108"/>
  <c r="P77" i="108"/>
  <c r="P95" i="108" s="1"/>
  <c r="O77" i="108"/>
  <c r="O95" i="108" s="1"/>
  <c r="O89" i="108"/>
  <c r="P89" i="108"/>
  <c r="K78" i="108"/>
  <c r="K96" i="108" s="1"/>
  <c r="K114" i="108" s="1"/>
  <c r="J83" i="108"/>
  <c r="J101" i="108" s="1"/>
  <c r="I88" i="108"/>
  <c r="I106" i="108" s="1"/>
  <c r="P79" i="108"/>
  <c r="P97" i="108" s="1"/>
  <c r="O79" i="108"/>
  <c r="O97" i="108" s="1"/>
  <c r="N84" i="108"/>
  <c r="N102" i="108" s="1"/>
  <c r="F81" i="108"/>
  <c r="F99" i="108" s="1"/>
  <c r="F117" i="108" s="1"/>
  <c r="E86" i="108"/>
  <c r="E104" i="108" s="1"/>
  <c r="E122" i="108" s="1"/>
  <c r="P81" i="108"/>
  <c r="P99" i="108" s="1"/>
  <c r="O81" i="108"/>
  <c r="O99" i="108" s="1"/>
  <c r="N86" i="108"/>
  <c r="N104" i="108" s="1"/>
  <c r="E87" i="108"/>
  <c r="E105" i="108" s="1"/>
  <c r="E123" i="108" s="1"/>
  <c r="Q69" i="108"/>
  <c r="P82" i="108"/>
  <c r="P100" i="108" s="1"/>
  <c r="O82" i="108"/>
  <c r="O100" i="108" s="1"/>
  <c r="D82" i="108"/>
  <c r="D100" i="108" s="1"/>
  <c r="D118" i="108" s="1"/>
  <c r="G80" i="108"/>
  <c r="G98" i="108" s="1"/>
  <c r="G116" i="108" s="1"/>
  <c r="F85" i="108"/>
  <c r="F103" i="108" s="1"/>
  <c r="F121" i="108" s="1"/>
  <c r="E77" i="108"/>
  <c r="E95" i="108" s="1"/>
  <c r="E89" i="108"/>
  <c r="H51" i="108" s="1"/>
  <c r="J78" i="108"/>
  <c r="J96" i="108" s="1"/>
  <c r="J114" i="108" s="1"/>
  <c r="I83" i="108"/>
  <c r="I101" i="108" s="1"/>
  <c r="I119" i="108" s="1"/>
  <c r="Q65" i="108"/>
  <c r="H88" i="108"/>
  <c r="H106" i="108" s="1"/>
  <c r="F79" i="108"/>
  <c r="F97" i="108" s="1"/>
  <c r="F115" i="108" s="1"/>
  <c r="E84" i="108"/>
  <c r="E102" i="108" s="1"/>
  <c r="E120" i="108" s="1"/>
  <c r="J80" i="108"/>
  <c r="J98" i="108" s="1"/>
  <c r="J116" i="108" s="1"/>
  <c r="I85" i="108"/>
  <c r="I103" i="108" s="1"/>
  <c r="L82" i="108"/>
  <c r="L100" i="108" s="1"/>
  <c r="N81" i="108"/>
  <c r="N99" i="108" s="1"/>
  <c r="M86" i="108"/>
  <c r="M104" i="108" s="1"/>
  <c r="K77" i="108"/>
  <c r="K95" i="108" s="1"/>
  <c r="K89" i="108"/>
  <c r="J82" i="108"/>
  <c r="J100" i="108" s="1"/>
  <c r="J118" i="108" s="1"/>
  <c r="Q64" i="108"/>
  <c r="I87" i="108"/>
  <c r="I105" i="108" s="1"/>
  <c r="K87" i="108"/>
  <c r="K105" i="108" s="1"/>
  <c r="H81" i="108"/>
  <c r="H99" i="108" s="1"/>
  <c r="H117" i="108" s="1"/>
  <c r="G86" i="108"/>
  <c r="G104" i="108" s="1"/>
  <c r="P80" i="108"/>
  <c r="P98" i="108" s="1"/>
  <c r="O80" i="108"/>
  <c r="O98" i="108" s="1"/>
  <c r="N85" i="108"/>
  <c r="N103" i="108" s="1"/>
  <c r="H78" i="108"/>
  <c r="H96" i="108" s="1"/>
  <c r="H114" i="108" s="1"/>
  <c r="E79" i="108"/>
  <c r="E97" i="108" s="1"/>
  <c r="E115" i="108" s="1"/>
  <c r="D84" i="108"/>
  <c r="D102" i="108" s="1"/>
  <c r="D120" i="108" s="1"/>
  <c r="E31" i="108"/>
  <c r="G31" i="108" s="1"/>
  <c r="E52" i="108"/>
  <c r="N79" i="108"/>
  <c r="N97" i="108" s="1"/>
  <c r="M84" i="108"/>
  <c r="M102" i="108" s="1"/>
  <c r="E81" i="108"/>
  <c r="E99" i="108" s="1"/>
  <c r="E117" i="108" s="1"/>
  <c r="D86" i="108"/>
  <c r="D104" i="108" s="1"/>
  <c r="D122" i="108" s="1"/>
  <c r="J77" i="108"/>
  <c r="J95" i="108" s="1"/>
  <c r="J89" i="108"/>
  <c r="I82" i="108"/>
  <c r="I100" i="108" s="1"/>
  <c r="I118" i="108" s="1"/>
  <c r="H87" i="108"/>
  <c r="H105" i="108" s="1"/>
  <c r="F78" i="108"/>
  <c r="F96" i="108" s="1"/>
  <c r="F114" i="108" s="1"/>
  <c r="E83" i="108"/>
  <c r="E101" i="108" s="1"/>
  <c r="E119" i="108" s="1"/>
  <c r="D88" i="108"/>
  <c r="D106" i="108" s="1"/>
  <c r="D124" i="108" s="1"/>
  <c r="Q70" i="108"/>
  <c r="D77" i="108"/>
  <c r="D95" i="108" s="1"/>
  <c r="D89" i="108"/>
  <c r="H52" i="108" s="1"/>
  <c r="P86" i="108"/>
  <c r="P104" i="108" s="1"/>
  <c r="O86" i="108"/>
  <c r="O104" i="108" s="1"/>
  <c r="J81" i="108"/>
  <c r="J99" i="108" s="1"/>
  <c r="J117" i="108" s="1"/>
  <c r="M79" i="108"/>
  <c r="M97" i="108" s="1"/>
  <c r="M115" i="108" s="1"/>
  <c r="Q61" i="108"/>
  <c r="I80" i="108"/>
  <c r="I98" i="108" s="1"/>
  <c r="I116" i="108" s="1"/>
  <c r="H85" i="108"/>
  <c r="H103" i="108" s="1"/>
  <c r="Q60" i="108"/>
  <c r="N78" i="108"/>
  <c r="N96" i="108" s="1"/>
  <c r="N114" i="108" s="1"/>
  <c r="M83" i="108"/>
  <c r="M101" i="108" s="1"/>
  <c r="L88" i="108"/>
  <c r="L106" i="108" s="1"/>
  <c r="L77" i="108"/>
  <c r="L95" i="108" s="1"/>
  <c r="L89" i="108"/>
  <c r="F77" i="108"/>
  <c r="F95" i="108" s="1"/>
  <c r="F89" i="108"/>
  <c r="H50" i="108" s="1"/>
  <c r="G85" i="108"/>
  <c r="G103" i="108" s="1"/>
  <c r="G121" i="108" s="1"/>
  <c r="Q67" i="108"/>
  <c r="I77" i="108"/>
  <c r="I95" i="108" s="1"/>
  <c r="I89" i="108"/>
  <c r="H84" i="108"/>
  <c r="H102" i="108" s="1"/>
  <c r="H120" i="108" s="1"/>
  <c r="Q66" i="108"/>
  <c r="M77" i="108"/>
  <c r="M95" i="108" s="1"/>
  <c r="M89" i="108"/>
  <c r="N77" i="108"/>
  <c r="N95" i="108" s="1"/>
  <c r="N89" i="108"/>
  <c r="L87" i="108"/>
  <c r="L105" i="108" s="1"/>
  <c r="H86" i="108"/>
  <c r="H104" i="108" s="1"/>
  <c r="O85" i="108"/>
  <c r="O103" i="108" s="1"/>
  <c r="P85" i="108"/>
  <c r="P103" i="108" s="1"/>
  <c r="F88" i="108"/>
  <c r="F106" i="108" s="1"/>
  <c r="L81" i="108"/>
  <c r="L99" i="108" s="1"/>
  <c r="K86" i="108"/>
  <c r="K104" i="108" s="1"/>
  <c r="D78" i="108"/>
  <c r="D96" i="108" s="1"/>
  <c r="D114" i="108" s="1"/>
  <c r="P87" i="108"/>
  <c r="P105" i="108" s="1"/>
  <c r="O87" i="108"/>
  <c r="O105" i="108" s="1"/>
  <c r="H79" i="108"/>
  <c r="H97" i="108" s="1"/>
  <c r="H115" i="108" s="1"/>
  <c r="G84" i="108"/>
  <c r="G102" i="108" s="1"/>
  <c r="G120" i="108" s="1"/>
  <c r="D80" i="108"/>
  <c r="D98" i="108" s="1"/>
  <c r="D116" i="108" s="1"/>
  <c r="N79" i="105"/>
  <c r="N97" i="105" s="1"/>
  <c r="E84" i="105"/>
  <c r="E102" i="105" s="1"/>
  <c r="E120" i="105" s="1"/>
  <c r="K79" i="105"/>
  <c r="K97" i="105" s="1"/>
  <c r="K115" i="105" s="1"/>
  <c r="G78" i="105"/>
  <c r="G96" i="105" s="1"/>
  <c r="G114" i="105" s="1"/>
  <c r="E88" i="105"/>
  <c r="E106" i="105" s="1"/>
  <c r="H80" i="105"/>
  <c r="H98" i="105" s="1"/>
  <c r="H116" i="105" s="1"/>
  <c r="M80" i="105"/>
  <c r="M98" i="105" s="1"/>
  <c r="L89" i="105"/>
  <c r="L77" i="105"/>
  <c r="L95" i="105" s="1"/>
  <c r="N78" i="105"/>
  <c r="N96" i="105" s="1"/>
  <c r="N114" i="105" s="1"/>
  <c r="Q60" i="105"/>
  <c r="O81" i="105"/>
  <c r="O99" i="105" s="1"/>
  <c r="P81" i="105"/>
  <c r="P99" i="105" s="1"/>
  <c r="H89" i="105"/>
  <c r="H77" i="105"/>
  <c r="H95" i="105" s="1"/>
  <c r="D88" i="105"/>
  <c r="D106" i="105" s="1"/>
  <c r="D124" i="105" s="1"/>
  <c r="Q70" i="105"/>
  <c r="K89" i="105"/>
  <c r="K77" i="105"/>
  <c r="K95" i="105" s="1"/>
  <c r="D89" i="105"/>
  <c r="D77" i="105"/>
  <c r="D95" i="105" s="1"/>
  <c r="P86" i="105"/>
  <c r="P104" i="105" s="1"/>
  <c r="O86" i="105"/>
  <c r="O104" i="105" s="1"/>
  <c r="D84" i="105"/>
  <c r="D102" i="105" s="1"/>
  <c r="D120" i="105" s="1"/>
  <c r="E52" i="105"/>
  <c r="E31" i="105"/>
  <c r="G31" i="105" s="1"/>
  <c r="J88" i="105"/>
  <c r="J106" i="105" s="1"/>
  <c r="K80" i="105"/>
  <c r="K98" i="105" s="1"/>
  <c r="K116" i="105" s="1"/>
  <c r="J85" i="105"/>
  <c r="J103" i="105" s="1"/>
  <c r="G81" i="105"/>
  <c r="G99" i="105" s="1"/>
  <c r="G117" i="105" s="1"/>
  <c r="F83" i="105"/>
  <c r="F101" i="105" s="1"/>
  <c r="F119" i="105" s="1"/>
  <c r="E89" i="105"/>
  <c r="E77" i="105"/>
  <c r="E95" i="105" s="1"/>
  <c r="F89" i="105"/>
  <c r="F77" i="105"/>
  <c r="F95" i="105" s="1"/>
  <c r="F85" i="105"/>
  <c r="F103" i="105" s="1"/>
  <c r="F121" i="105" s="1"/>
  <c r="F84" i="105"/>
  <c r="F102" i="105" s="1"/>
  <c r="F120" i="105" s="1"/>
  <c r="H82" i="105"/>
  <c r="H100" i="105" s="1"/>
  <c r="H118" i="105" s="1"/>
  <c r="H78" i="105"/>
  <c r="H96" i="105" s="1"/>
  <c r="H114" i="105" s="1"/>
  <c r="J80" i="105"/>
  <c r="J98" i="105" s="1"/>
  <c r="J116" i="105" s="1"/>
  <c r="O78" i="105"/>
  <c r="O96" i="105" s="1"/>
  <c r="P78" i="105"/>
  <c r="P96" i="105" s="1"/>
  <c r="P85" i="105"/>
  <c r="P103" i="105" s="1"/>
  <c r="O85" i="105"/>
  <c r="O103" i="105" s="1"/>
  <c r="J89" i="105"/>
  <c r="J77" i="105"/>
  <c r="J95" i="105" s="1"/>
  <c r="I82" i="105"/>
  <c r="I100" i="105" s="1"/>
  <c r="I118" i="105" s="1"/>
  <c r="M82" i="105"/>
  <c r="M100" i="105" s="1"/>
  <c r="P83" i="105"/>
  <c r="P101" i="105" s="1"/>
  <c r="O83" i="105"/>
  <c r="O101" i="105" s="1"/>
  <c r="I86" i="105"/>
  <c r="I104" i="105" s="1"/>
  <c r="P80" i="105"/>
  <c r="P98" i="105" s="1"/>
  <c r="O80" i="105"/>
  <c r="O98" i="105" s="1"/>
  <c r="J81" i="105"/>
  <c r="J99" i="105" s="1"/>
  <c r="J117" i="105" s="1"/>
  <c r="M89" i="105"/>
  <c r="M77" i="105"/>
  <c r="M95" i="105" s="1"/>
  <c r="N85" i="105"/>
  <c r="N103" i="105" s="1"/>
  <c r="J79" i="105"/>
  <c r="J97" i="105" s="1"/>
  <c r="J115" i="105" s="1"/>
  <c r="K81" i="105"/>
  <c r="K99" i="105" s="1"/>
  <c r="K117" i="105" s="1"/>
  <c r="Q63" i="105"/>
  <c r="J86" i="105"/>
  <c r="J104" i="105" s="1"/>
  <c r="D86" i="105"/>
  <c r="D104" i="105" s="1"/>
  <c r="D122" i="105" s="1"/>
  <c r="E78" i="105"/>
  <c r="E96" i="105" s="1"/>
  <c r="E114" i="105" s="1"/>
  <c r="D83" i="105"/>
  <c r="D101" i="105" s="1"/>
  <c r="D119" i="105" s="1"/>
  <c r="D79" i="105"/>
  <c r="D97" i="105" s="1"/>
  <c r="D115" i="105" s="1"/>
  <c r="F79" i="105"/>
  <c r="F97" i="105" s="1"/>
  <c r="F115" i="105" s="1"/>
  <c r="L87" i="105"/>
  <c r="L105" i="105" s="1"/>
  <c r="H84" i="105"/>
  <c r="H102" i="105" s="1"/>
  <c r="H120" i="105" s="1"/>
  <c r="Q66" i="105"/>
  <c r="G83" i="105"/>
  <c r="G101" i="105" s="1"/>
  <c r="G119" i="105" s="1"/>
  <c r="J82" i="105"/>
  <c r="J100" i="105" s="1"/>
  <c r="J118" i="105" s="1"/>
  <c r="Q64" i="105"/>
  <c r="L78" i="105"/>
  <c r="L96" i="105" s="1"/>
  <c r="L114" i="105" s="1"/>
  <c r="D87" i="105"/>
  <c r="D105" i="105" s="1"/>
  <c r="D123" i="105" s="1"/>
  <c r="E80" i="105"/>
  <c r="E98" i="105" s="1"/>
  <c r="E116" i="105" s="1"/>
  <c r="D85" i="105"/>
  <c r="D103" i="105" s="1"/>
  <c r="D121" i="105" s="1"/>
  <c r="G89" i="105"/>
  <c r="G77" i="105"/>
  <c r="G95" i="105" s="1"/>
  <c r="F82" i="105"/>
  <c r="F100" i="105" s="1"/>
  <c r="F118" i="105" s="1"/>
  <c r="E87" i="105"/>
  <c r="E105" i="105" s="1"/>
  <c r="E123" i="105" s="1"/>
  <c r="Q69" i="105"/>
  <c r="L86" i="105"/>
  <c r="L104" i="105" s="1"/>
  <c r="M78" i="105"/>
  <c r="M96" i="105" s="1"/>
  <c r="M114" i="105" s="1"/>
  <c r="L83" i="105"/>
  <c r="L101" i="105" s="1"/>
  <c r="K88" i="105"/>
  <c r="K106" i="105" s="1"/>
  <c r="M79" i="105"/>
  <c r="M97" i="105" s="1"/>
  <c r="M115" i="105" s="1"/>
  <c r="Q61" i="105"/>
  <c r="M84" i="105"/>
  <c r="M102" i="105" s="1"/>
  <c r="P88" i="105"/>
  <c r="P106" i="105" s="1"/>
  <c r="O88" i="105"/>
  <c r="O106" i="105" s="1"/>
  <c r="F86" i="105"/>
  <c r="F104" i="105" s="1"/>
  <c r="F122" i="105" s="1"/>
  <c r="Q68" i="105"/>
  <c r="I89" i="105"/>
  <c r="I77" i="105"/>
  <c r="I95" i="105" s="1"/>
  <c r="H85" i="105"/>
  <c r="H103" i="105" s="1"/>
  <c r="L79" i="105"/>
  <c r="L97" i="105" s="1"/>
  <c r="L115" i="105" s="1"/>
  <c r="G88" i="105"/>
  <c r="G106" i="105" s="1"/>
  <c r="L85" i="105"/>
  <c r="L103" i="105" s="1"/>
  <c r="P77" i="105"/>
  <c r="P95" i="105" s="1"/>
  <c r="Q59" i="105"/>
  <c r="O77" i="105"/>
  <c r="O95" i="105" s="1"/>
  <c r="O89" i="105"/>
  <c r="P89" i="105"/>
  <c r="N82" i="105"/>
  <c r="N100" i="105" s="1"/>
  <c r="M87" i="105"/>
  <c r="M105" i="105" s="1"/>
  <c r="G87" i="105"/>
  <c r="G105" i="105" s="1"/>
  <c r="H79" i="105"/>
  <c r="H97" i="105" s="1"/>
  <c r="H115" i="105" s="1"/>
  <c r="G84" i="105"/>
  <c r="G102" i="105" s="1"/>
  <c r="G120" i="105" s="1"/>
  <c r="O82" i="105"/>
  <c r="O100" i="105" s="1"/>
  <c r="P82" i="105"/>
  <c r="P100" i="105" s="1"/>
  <c r="P79" i="105"/>
  <c r="P97" i="105" s="1"/>
  <c r="O79" i="105"/>
  <c r="O97" i="105" s="1"/>
  <c r="F88" i="105"/>
  <c r="F106" i="105" s="1"/>
  <c r="G85" i="105"/>
  <c r="G103" i="105" s="1"/>
  <c r="G121" i="105" s="1"/>
  <c r="Q67" i="105"/>
  <c r="N89" i="105"/>
  <c r="N77" i="105"/>
  <c r="N95" i="105" s="1"/>
  <c r="D82" i="105"/>
  <c r="D100" i="105" s="1"/>
  <c r="D118" i="105" s="1"/>
  <c r="E81" i="105"/>
  <c r="E99" i="105" s="1"/>
  <c r="E117" i="105" s="1"/>
  <c r="I78" i="105"/>
  <c r="I96" i="105" s="1"/>
  <c r="I114" i="105" s="1"/>
  <c r="N86" i="105"/>
  <c r="N104" i="105" s="1"/>
  <c r="J84" i="105"/>
  <c r="J102" i="105" s="1"/>
  <c r="L80" i="105"/>
  <c r="L98" i="105" s="1"/>
  <c r="L116" i="105" s="1"/>
  <c r="Q62" i="105"/>
  <c r="H81" i="105"/>
  <c r="H99" i="105" s="1"/>
  <c r="H117" i="105" s="1"/>
  <c r="G86" i="105"/>
  <c r="G104" i="105" s="1"/>
  <c r="J78" i="105"/>
  <c r="J96" i="105" s="1"/>
  <c r="J114" i="105" s="1"/>
  <c r="I83" i="105"/>
  <c r="I101" i="105" s="1"/>
  <c r="I119" i="105" s="1"/>
  <c r="Q65" i="105"/>
  <c r="H88" i="105"/>
  <c r="H106" i="105" s="1"/>
  <c r="O87" i="105"/>
  <c r="O105" i="105" s="1"/>
  <c r="P87" i="105"/>
  <c r="P105" i="105" s="1"/>
  <c r="P84" i="105"/>
  <c r="P102" i="105" s="1"/>
  <c r="O84" i="105"/>
  <c r="O102" i="105" s="1"/>
  <c r="D48" i="96"/>
  <c r="G48" i="96"/>
  <c r="E48" i="96"/>
  <c r="J46" i="96"/>
  <c r="H47" i="96"/>
  <c r="L47" i="96"/>
  <c r="E51" i="96"/>
  <c r="K50" i="96"/>
  <c r="L46" i="96"/>
  <c r="G54" i="96"/>
  <c r="E50" i="96"/>
  <c r="F49" i="96"/>
  <c r="D54" i="96"/>
  <c r="N47" i="96"/>
  <c r="F47" i="96"/>
  <c r="F48" i="96"/>
  <c r="H49" i="96"/>
  <c r="J49" i="96"/>
  <c r="H48" i="96"/>
  <c r="G50" i="96"/>
  <c r="G51" i="96"/>
  <c r="E53" i="96"/>
  <c r="G52" i="96"/>
  <c r="I52" i="96"/>
  <c r="K52" i="96"/>
  <c r="D46" i="96"/>
  <c r="F55" i="96"/>
  <c r="I47" i="96"/>
  <c r="F50" i="96"/>
  <c r="G56" i="96"/>
  <c r="M49" i="96"/>
  <c r="D49" i="96"/>
  <c r="K53" i="96"/>
  <c r="I55" i="96"/>
  <c r="M55" i="96"/>
  <c r="I46" i="96"/>
  <c r="D52" i="96"/>
  <c r="K45" i="96"/>
  <c r="K57" i="96"/>
  <c r="J56" i="96"/>
  <c r="L53" i="96"/>
  <c r="G57" i="96"/>
  <c r="G45" i="96"/>
  <c r="I53" i="96"/>
  <c r="P52" i="96"/>
  <c r="P70" i="96" s="1"/>
  <c r="O52" i="96"/>
  <c r="H51" i="96"/>
  <c r="N54" i="96"/>
  <c r="P56" i="96"/>
  <c r="P74" i="96" s="1"/>
  <c r="O56" i="96"/>
  <c r="Q38" i="96"/>
  <c r="E19" i="96" s="1"/>
  <c r="G19" i="96" s="1"/>
  <c r="D56" i="96"/>
  <c r="G53" i="96"/>
  <c r="Q35" i="96"/>
  <c r="E16" i="96" s="1"/>
  <c r="G16" i="96" s="1"/>
  <c r="J57" i="96"/>
  <c r="J45" i="96"/>
  <c r="L50" i="96"/>
  <c r="O47" i="96"/>
  <c r="P47" i="96"/>
  <c r="P65" i="96" s="1"/>
  <c r="M45" i="96"/>
  <c r="M57" i="96"/>
  <c r="E52" i="96"/>
  <c r="D73" i="102"/>
  <c r="N51" i="96"/>
  <c r="D47" i="96"/>
  <c r="H50" i="96"/>
  <c r="I50" i="96"/>
  <c r="O48" i="96"/>
  <c r="P48" i="96"/>
  <c r="P66" i="96" s="1"/>
  <c r="I49" i="96"/>
  <c r="H52" i="96"/>
  <c r="Q34" i="96"/>
  <c r="E15" i="96" s="1"/>
  <c r="G15" i="96" s="1"/>
  <c r="N56" i="96"/>
  <c r="D45" i="96"/>
  <c r="D57" i="96"/>
  <c r="E55" i="96"/>
  <c r="Q37" i="96"/>
  <c r="E18" i="96" s="1"/>
  <c r="G18" i="96" s="1"/>
  <c r="N57" i="96"/>
  <c r="N45" i="96"/>
  <c r="G49" i="96"/>
  <c r="I48" i="96"/>
  <c r="E57" i="96"/>
  <c r="E45" i="96"/>
  <c r="E47" i="96"/>
  <c r="Q29" i="96"/>
  <c r="E10" i="96" s="1"/>
  <c r="G10" i="96" s="1"/>
  <c r="M47" i="96"/>
  <c r="P55" i="96"/>
  <c r="P73" i="96" s="1"/>
  <c r="O55" i="96"/>
  <c r="D53" i="96"/>
  <c r="G47" i="96"/>
  <c r="Q31" i="96"/>
  <c r="E12" i="96" s="1"/>
  <c r="G12" i="96" s="1"/>
  <c r="K49" i="96"/>
  <c r="K46" i="96"/>
  <c r="M50" i="96"/>
  <c r="M53" i="96"/>
  <c r="Q36" i="96"/>
  <c r="E17" i="96" s="1"/>
  <c r="G17" i="96" s="1"/>
  <c r="F54" i="96"/>
  <c r="Q33" i="96"/>
  <c r="E14" i="96" s="1"/>
  <c r="G14" i="96" s="1"/>
  <c r="I51" i="96"/>
  <c r="D50" i="96"/>
  <c r="E54" i="96"/>
  <c r="J50" i="96"/>
  <c r="Q32" i="96"/>
  <c r="E13" i="96" s="1"/>
  <c r="G13" i="96" s="1"/>
  <c r="G55" i="96"/>
  <c r="L52" i="96"/>
  <c r="K55" i="96"/>
  <c r="N46" i="96"/>
  <c r="Q28" i="96"/>
  <c r="E9" i="96" s="1"/>
  <c r="G9" i="96" s="1"/>
  <c r="P51" i="96"/>
  <c r="P69" i="96" s="1"/>
  <c r="O51" i="96"/>
  <c r="F52" i="96"/>
  <c r="H54" i="96"/>
  <c r="J54" i="96"/>
  <c r="M46" i="96"/>
  <c r="O54" i="96"/>
  <c r="P54" i="96"/>
  <c r="P72" i="96" s="1"/>
  <c r="J51" i="96"/>
  <c r="L55" i="96"/>
  <c r="E49" i="96"/>
  <c r="G46" i="96"/>
  <c r="H56" i="96"/>
  <c r="K48" i="96"/>
  <c r="O46" i="96"/>
  <c r="P46" i="96"/>
  <c r="P64" i="96" s="1"/>
  <c r="J47" i="96"/>
  <c r="N49" i="96"/>
  <c r="F57" i="96"/>
  <c r="F45" i="96"/>
  <c r="L48" i="96"/>
  <c r="Q30" i="96"/>
  <c r="E11" i="96" s="1"/>
  <c r="G11" i="96" s="1"/>
  <c r="O57" i="96"/>
  <c r="P45" i="96"/>
  <c r="P63" i="96" s="1"/>
  <c r="Q27" i="96"/>
  <c r="O45" i="96"/>
  <c r="F51" i="96"/>
  <c r="J53" i="96"/>
  <c r="E38" i="99"/>
  <c r="F33" i="99"/>
  <c r="G28" i="99"/>
  <c r="I37" i="99"/>
  <c r="J32" i="99"/>
  <c r="K27" i="99"/>
  <c r="E36" i="99"/>
  <c r="F31" i="99"/>
  <c r="M39" i="99"/>
  <c r="N34" i="99"/>
  <c r="O29" i="99"/>
  <c r="I38" i="99"/>
  <c r="J33" i="99"/>
  <c r="K28" i="99"/>
  <c r="E37" i="99"/>
  <c r="F32" i="99"/>
  <c r="G27" i="99"/>
  <c r="M27" i="99"/>
  <c r="F35" i="99"/>
  <c r="G30" i="99"/>
  <c r="G33" i="99"/>
  <c r="J37" i="99"/>
  <c r="K32" i="99"/>
  <c r="L27" i="99"/>
  <c r="N36" i="99"/>
  <c r="O31" i="99"/>
  <c r="P36" i="99"/>
  <c r="P54" i="99" s="1"/>
  <c r="P72" i="99" s="1"/>
  <c r="J35" i="99"/>
  <c r="K30" i="99"/>
  <c r="E39" i="99"/>
  <c r="F34" i="99"/>
  <c r="G29" i="99"/>
  <c r="N37" i="99"/>
  <c r="O32" i="99"/>
  <c r="P27" i="99"/>
  <c r="J36" i="99"/>
  <c r="K31" i="99"/>
  <c r="I39" i="99"/>
  <c r="J39" i="99"/>
  <c r="K34" i="99"/>
  <c r="L29" i="99"/>
  <c r="D32" i="99"/>
  <c r="O36" i="99"/>
  <c r="P31" i="99"/>
  <c r="D27" i="99"/>
  <c r="F36" i="99"/>
  <c r="G31" i="99"/>
  <c r="N39" i="99"/>
  <c r="O34" i="99"/>
  <c r="P29" i="99"/>
  <c r="J38" i="99"/>
  <c r="I56" i="99" s="1"/>
  <c r="K33" i="99"/>
  <c r="L28" i="99"/>
  <c r="F37" i="99"/>
  <c r="G32" i="99"/>
  <c r="H27" i="99"/>
  <c r="O35" i="99"/>
  <c r="P30" i="99"/>
  <c r="E35" i="99"/>
  <c r="O38" i="99"/>
  <c r="P33" i="99"/>
  <c r="D29" i="99"/>
  <c r="N30" i="99"/>
  <c r="G36" i="99"/>
  <c r="H31" i="99"/>
  <c r="K37" i="99"/>
  <c r="K35" i="99"/>
  <c r="J53" i="99" s="1"/>
  <c r="L30" i="99"/>
  <c r="F39" i="99"/>
  <c r="G34" i="99"/>
  <c r="H29" i="99"/>
  <c r="O37" i="99"/>
  <c r="P32" i="99"/>
  <c r="D28" i="99"/>
  <c r="K36" i="99"/>
  <c r="J54" i="99" s="1"/>
  <c r="L31" i="99"/>
  <c r="M35" i="99"/>
  <c r="G35" i="99"/>
  <c r="H30" i="99"/>
  <c r="O33" i="99"/>
  <c r="G38" i="99"/>
  <c r="H33" i="99"/>
  <c r="I28" i="99"/>
  <c r="K29" i="99"/>
  <c r="L35" i="99"/>
  <c r="M30" i="99"/>
  <c r="O39" i="99"/>
  <c r="P34" i="99"/>
  <c r="D30" i="99"/>
  <c r="K38" i="99"/>
  <c r="L33" i="99"/>
  <c r="M28" i="99"/>
  <c r="G37" i="99"/>
  <c r="H32" i="99"/>
  <c r="I27" i="99"/>
  <c r="P35" i="99"/>
  <c r="D31" i="99"/>
  <c r="K39" i="99"/>
  <c r="L34" i="99"/>
  <c r="M29" i="99"/>
  <c r="L32" i="99"/>
  <c r="L37" i="99"/>
  <c r="M32" i="99"/>
  <c r="N27" i="99"/>
  <c r="H28" i="99"/>
  <c r="P39" i="99"/>
  <c r="D35" i="99"/>
  <c r="E30" i="99"/>
  <c r="G39" i="99"/>
  <c r="H34" i="99"/>
  <c r="G52" i="99" s="1"/>
  <c r="I29" i="99"/>
  <c r="P37" i="99"/>
  <c r="D33" i="99"/>
  <c r="E28" i="99"/>
  <c r="L36" i="99"/>
  <c r="K54" i="99" s="1"/>
  <c r="M31" i="99"/>
  <c r="F38" i="99"/>
  <c r="H35" i="99"/>
  <c r="I30" i="99"/>
  <c r="P38" i="99"/>
  <c r="P56" i="99" s="1"/>
  <c r="P74" i="99" s="1"/>
  <c r="D34" i="99"/>
  <c r="E29" i="99"/>
  <c r="I31" i="99"/>
  <c r="D37" i="99"/>
  <c r="E32" i="99"/>
  <c r="F27" i="99"/>
  <c r="E27" i="99"/>
  <c r="M38" i="99"/>
  <c r="N33" i="99"/>
  <c r="O28" i="99"/>
  <c r="D38" i="99"/>
  <c r="E33" i="99"/>
  <c r="F28" i="99"/>
  <c r="M36" i="99"/>
  <c r="N31" i="99"/>
  <c r="M49" i="99" s="1"/>
  <c r="H36" i="99"/>
  <c r="I35" i="99"/>
  <c r="J30" i="99"/>
  <c r="D39" i="99"/>
  <c r="Q39" i="99" s="1"/>
  <c r="E20" i="99" s="1"/>
  <c r="G20" i="99" s="1"/>
  <c r="E34" i="99"/>
  <c r="F29" i="99"/>
  <c r="M37" i="99"/>
  <c r="L55" i="99" s="1"/>
  <c r="N32" i="99"/>
  <c r="M50" i="99" s="1"/>
  <c r="O27" i="99"/>
  <c r="P28" i="99"/>
  <c r="N35" i="99"/>
  <c r="O30" i="99"/>
  <c r="J34" i="99"/>
  <c r="I32" i="99"/>
  <c r="I33" i="99"/>
  <c r="H39" i="99"/>
  <c r="J27" i="99"/>
  <c r="J28" i="99"/>
  <c r="I34" i="99"/>
  <c r="D36" i="99"/>
  <c r="F30" i="99"/>
  <c r="J29" i="99"/>
  <c r="E31" i="99"/>
  <c r="I36" i="99"/>
  <c r="L38" i="99"/>
  <c r="L39" i="99"/>
  <c r="J31" i="99"/>
  <c r="N29" i="99"/>
  <c r="H37" i="99"/>
  <c r="M33" i="99"/>
  <c r="M34" i="99"/>
  <c r="N38" i="99"/>
  <c r="N28" i="99"/>
  <c r="H38" i="99"/>
  <c r="G56" i="99" s="1"/>
  <c r="I57" i="96"/>
  <c r="I45" i="96"/>
  <c r="F53" i="96"/>
  <c r="O53" i="96"/>
  <c r="P53" i="96"/>
  <c r="P71" i="96" s="1"/>
  <c r="E46" i="96"/>
  <c r="P50" i="96"/>
  <c r="P68" i="96" s="1"/>
  <c r="O50" i="96"/>
  <c r="K56" i="96"/>
  <c r="J52" i="96"/>
  <c r="E56" i="96"/>
  <c r="J64" i="102"/>
  <c r="H53" i="96"/>
  <c r="F46" i="96"/>
  <c r="K47" i="96"/>
  <c r="M48" i="96"/>
  <c r="H57" i="96"/>
  <c r="H45" i="96"/>
  <c r="D51" i="96"/>
  <c r="D55" i="96"/>
  <c r="J48" i="96"/>
  <c r="L57" i="96"/>
  <c r="L68" i="96" s="1"/>
  <c r="L45" i="96"/>
  <c r="O49" i="96"/>
  <c r="P49" i="96"/>
  <c r="P67" i="96" s="1"/>
  <c r="Q93" i="66"/>
  <c r="Q92" i="66"/>
  <c r="Q86" i="66"/>
  <c r="Q91" i="66"/>
  <c r="Q89" i="66"/>
  <c r="Q82" i="66"/>
  <c r="D74" i="102"/>
  <c r="E66" i="102"/>
  <c r="E64" i="102"/>
  <c r="E70" i="102"/>
  <c r="E69" i="102"/>
  <c r="L73" i="102"/>
  <c r="O63" i="102"/>
  <c r="E74" i="102"/>
  <c r="Q9" i="103"/>
  <c r="R9" i="103" s="1"/>
  <c r="K64" i="102"/>
  <c r="E67" i="102"/>
  <c r="N65" i="102"/>
  <c r="H72" i="102"/>
  <c r="G72" i="102"/>
  <c r="E68" i="102"/>
  <c r="N63" i="102"/>
  <c r="L65" i="102"/>
  <c r="O68" i="102"/>
  <c r="L66" i="102"/>
  <c r="I65" i="102"/>
  <c r="M69" i="102"/>
  <c r="J67" i="102"/>
  <c r="L72" i="102"/>
  <c r="L69" i="102"/>
  <c r="D70" i="102"/>
  <c r="H66" i="102"/>
  <c r="L67" i="102"/>
  <c r="O73" i="102"/>
  <c r="L74" i="102"/>
  <c r="F73" i="102"/>
  <c r="O66" i="102"/>
  <c r="E72" i="102"/>
  <c r="M70" i="102"/>
  <c r="L71" i="102"/>
  <c r="E71" i="102"/>
  <c r="H68" i="102"/>
  <c r="I74" i="102"/>
  <c r="M74" i="102"/>
  <c r="O70" i="102"/>
  <c r="D66" i="102"/>
  <c r="O65" i="102"/>
  <c r="M66" i="102"/>
  <c r="K66" i="102"/>
  <c r="M71" i="102"/>
  <c r="H63" i="102"/>
  <c r="F65" i="102"/>
  <c r="I72" i="102"/>
  <c r="H73" i="102"/>
  <c r="N73" i="102"/>
  <c r="H67" i="102"/>
  <c r="N70" i="102"/>
  <c r="I66" i="102"/>
  <c r="K74" i="102"/>
  <c r="M67" i="102"/>
  <c r="D72" i="102"/>
  <c r="J71" i="102"/>
  <c r="G64" i="102"/>
  <c r="K70" i="102"/>
  <c r="F68" i="102"/>
  <c r="D67" i="102"/>
  <c r="F67" i="102"/>
  <c r="M73" i="102"/>
  <c r="M63" i="102"/>
  <c r="N64" i="102"/>
  <c r="N67" i="102"/>
  <c r="F74" i="102"/>
  <c r="N71" i="102"/>
  <c r="J72" i="102"/>
  <c r="K65" i="102"/>
  <c r="L64" i="102"/>
  <c r="M68" i="102"/>
  <c r="H70" i="102"/>
  <c r="J63" i="102"/>
  <c r="F63" i="102"/>
  <c r="G73" i="102"/>
  <c r="H74" i="102"/>
  <c r="O67" i="102"/>
  <c r="G70" i="102"/>
  <c r="D68" i="102"/>
  <c r="I11" i="103"/>
  <c r="F11" i="103" s="1"/>
  <c r="K59" i="103"/>
  <c r="G71" i="102"/>
  <c r="J73" i="102"/>
  <c r="O10" i="103"/>
  <c r="G10" i="103"/>
  <c r="L10" i="103"/>
  <c r="K10" i="103"/>
  <c r="P10" i="103"/>
  <c r="J65" i="102"/>
  <c r="G63" i="102"/>
  <c r="D71" i="102"/>
  <c r="I63" i="102"/>
  <c r="J69" i="102"/>
  <c r="F71" i="102"/>
  <c r="I71" i="102"/>
  <c r="D69" i="102"/>
  <c r="H65" i="102"/>
  <c r="D65" i="102"/>
  <c r="F70" i="102"/>
  <c r="K67" i="102"/>
  <c r="M9" i="103"/>
  <c r="N9" i="103" s="1"/>
  <c r="I67" i="102"/>
  <c r="K73" i="102"/>
  <c r="H69" i="102"/>
  <c r="J68" i="102"/>
  <c r="G66" i="102"/>
  <c r="J66" i="102"/>
  <c r="H71" i="102"/>
  <c r="G67" i="102"/>
  <c r="G9" i="102"/>
  <c r="H19" i="102"/>
  <c r="E63" i="102"/>
  <c r="N66" i="102"/>
  <c r="O64" i="102"/>
  <c r="I73" i="102"/>
  <c r="N74" i="102"/>
  <c r="G13" i="102"/>
  <c r="K72" i="102"/>
  <c r="H64" i="102"/>
  <c r="G68" i="102"/>
  <c r="G10" i="102"/>
  <c r="H20" i="102"/>
  <c r="P20" i="102" s="1"/>
  <c r="N68" i="102"/>
  <c r="G15" i="102"/>
  <c r="Q40" i="102"/>
  <c r="E8" i="102"/>
  <c r="H14" i="102"/>
  <c r="P14" i="102" s="1"/>
  <c r="E73" i="102"/>
  <c r="O74" i="102"/>
  <c r="K69" i="102"/>
  <c r="F69" i="102"/>
  <c r="G18" i="102"/>
  <c r="K68" i="102"/>
  <c r="O72" i="102"/>
  <c r="H15" i="102"/>
  <c r="P15" i="102" s="1"/>
  <c r="H12" i="102"/>
  <c r="P12" i="102" s="1"/>
  <c r="K63" i="102"/>
  <c r="F66" i="102"/>
  <c r="J70" i="102"/>
  <c r="I64" i="102"/>
  <c r="M65" i="102"/>
  <c r="G17" i="102"/>
  <c r="E65" i="102"/>
  <c r="H10" i="102"/>
  <c r="P10" i="102" s="1"/>
  <c r="I70" i="102"/>
  <c r="O58" i="102"/>
  <c r="I9" i="102" s="1"/>
  <c r="L9" i="102" s="1"/>
  <c r="H9" i="102"/>
  <c r="P9" i="102" s="1"/>
  <c r="I69" i="102"/>
  <c r="O71" i="102"/>
  <c r="L63" i="102"/>
  <c r="L70" i="102"/>
  <c r="H17" i="102"/>
  <c r="P17" i="102" s="1"/>
  <c r="H18" i="102"/>
  <c r="P18" i="102" s="1"/>
  <c r="I68" i="102"/>
  <c r="G74" i="102"/>
  <c r="G14" i="102"/>
  <c r="G11" i="102"/>
  <c r="H11" i="102"/>
  <c r="P11" i="102" s="1"/>
  <c r="P19" i="102"/>
  <c r="G19" i="102"/>
  <c r="H13" i="102"/>
  <c r="P13" i="102" s="1"/>
  <c r="H16" i="102"/>
  <c r="P16" i="102" s="1"/>
  <c r="F64" i="102"/>
  <c r="G65" i="102"/>
  <c r="N69" i="102"/>
  <c r="G16" i="102"/>
  <c r="F72" i="102"/>
  <c r="K71" i="102"/>
  <c r="G69" i="102"/>
  <c r="D63" i="102"/>
  <c r="L68" i="102"/>
  <c r="M64" i="102"/>
  <c r="G12" i="102"/>
  <c r="M8" i="100"/>
  <c r="N8" i="100" s="1"/>
  <c r="I10" i="100"/>
  <c r="F10" i="100" s="1"/>
  <c r="L59" i="100"/>
  <c r="Q8" i="100"/>
  <c r="R8" i="100" s="1"/>
  <c r="K9" i="100"/>
  <c r="P9" i="100"/>
  <c r="O9" i="100"/>
  <c r="G9" i="100"/>
  <c r="L9" i="100"/>
  <c r="Q169" i="97"/>
  <c r="P8" i="97" s="1"/>
  <c r="Q8" i="97" s="1"/>
  <c r="R8" i="97" s="1"/>
  <c r="G10" i="97"/>
  <c r="L10" i="97"/>
  <c r="K10" i="97"/>
  <c r="O10" i="97"/>
  <c r="P10" i="97"/>
  <c r="M7" i="97"/>
  <c r="N7" i="97" s="1"/>
  <c r="M9" i="97"/>
  <c r="N9" i="97" s="1"/>
  <c r="Q9" i="97"/>
  <c r="R9" i="97" s="1"/>
  <c r="I11" i="97"/>
  <c r="F11" i="97" s="1"/>
  <c r="K59" i="97"/>
  <c r="Q117" i="97"/>
  <c r="L8" i="97" s="1"/>
  <c r="M8" i="97" s="1"/>
  <c r="N8" i="97" s="1"/>
  <c r="Q9" i="94"/>
  <c r="R9" i="94" s="1"/>
  <c r="I11" i="94"/>
  <c r="F11" i="94" s="1"/>
  <c r="K59" i="94"/>
  <c r="L10" i="94"/>
  <c r="K10" i="94"/>
  <c r="P10" i="94"/>
  <c r="O10" i="94"/>
  <c r="G10" i="94"/>
  <c r="M9" i="94"/>
  <c r="N9" i="94" s="1"/>
  <c r="Q8" i="91"/>
  <c r="R8" i="91" s="1"/>
  <c r="I10" i="91"/>
  <c r="F10" i="91" s="1"/>
  <c r="L59" i="91"/>
  <c r="M8" i="91"/>
  <c r="N8" i="91" s="1"/>
  <c r="L9" i="91"/>
  <c r="K9" i="91"/>
  <c r="P9" i="91"/>
  <c r="O9" i="91"/>
  <c r="G9" i="91"/>
  <c r="Q9" i="88"/>
  <c r="R9" i="88" s="1"/>
  <c r="I11" i="88"/>
  <c r="F11" i="88" s="1"/>
  <c r="K59" i="88"/>
  <c r="P10" i="88"/>
  <c r="O10" i="88"/>
  <c r="G10" i="88"/>
  <c r="L10" i="88"/>
  <c r="K10" i="88"/>
  <c r="M9" i="88"/>
  <c r="N9" i="88" s="1"/>
  <c r="Q88" i="66"/>
  <c r="Q90" i="66"/>
  <c r="Q84" i="66"/>
  <c r="Q81" i="66"/>
  <c r="Q83" i="66"/>
  <c r="H48" i="99" l="1"/>
  <c r="H47" i="99"/>
  <c r="F87" i="109"/>
  <c r="F105" i="109" s="1"/>
  <c r="K83" i="109"/>
  <c r="K101" i="109" s="1"/>
  <c r="K86" i="109"/>
  <c r="K104" i="109" s="1"/>
  <c r="O85" i="109"/>
  <c r="O103" i="109" s="1"/>
  <c r="K55" i="99"/>
  <c r="I55" i="99"/>
  <c r="N81" i="109"/>
  <c r="N99" i="109" s="1"/>
  <c r="N85" i="109"/>
  <c r="N103" i="109" s="1"/>
  <c r="G87" i="109"/>
  <c r="G105" i="109" s="1"/>
  <c r="G88" i="109"/>
  <c r="G106" i="109" s="1"/>
  <c r="M86" i="109"/>
  <c r="M104" i="109" s="1"/>
  <c r="E88" i="109"/>
  <c r="E106" i="109" s="1"/>
  <c r="O80" i="109"/>
  <c r="O98" i="109" s="1"/>
  <c r="L85" i="109"/>
  <c r="L103" i="109" s="1"/>
  <c r="J86" i="109"/>
  <c r="J104" i="109" s="1"/>
  <c r="J52" i="99"/>
  <c r="N83" i="109"/>
  <c r="N101" i="109" s="1"/>
  <c r="N88" i="109"/>
  <c r="N106" i="109" s="1"/>
  <c r="M84" i="109"/>
  <c r="M102" i="109" s="1"/>
  <c r="L50" i="99"/>
  <c r="J87" i="109"/>
  <c r="J105" i="109" s="1"/>
  <c r="L87" i="109"/>
  <c r="L105" i="109" s="1"/>
  <c r="M81" i="109"/>
  <c r="M99" i="109" s="1"/>
  <c r="I47" i="111"/>
  <c r="L26" i="111" s="1"/>
  <c r="H90" i="111"/>
  <c r="G78" i="109"/>
  <c r="G96" i="109" s="1"/>
  <c r="G114" i="109" s="1"/>
  <c r="E48" i="99"/>
  <c r="E78" i="109"/>
  <c r="E96" i="109" s="1"/>
  <c r="E114" i="109" s="1"/>
  <c r="D85" i="109"/>
  <c r="D103" i="109" s="1"/>
  <c r="D121" i="109" s="1"/>
  <c r="F78" i="109"/>
  <c r="F96" i="109" s="1"/>
  <c r="F114" i="109" s="1"/>
  <c r="H80" i="109"/>
  <c r="H98" i="109" s="1"/>
  <c r="H116" i="109" s="1"/>
  <c r="D83" i="109"/>
  <c r="D101" i="109" s="1"/>
  <c r="D119" i="109" s="1"/>
  <c r="H83" i="109"/>
  <c r="H101" i="109" s="1"/>
  <c r="H119" i="109" s="1"/>
  <c r="G85" i="109"/>
  <c r="G103" i="109" s="1"/>
  <c r="G121" i="109" s="1"/>
  <c r="N77" i="109"/>
  <c r="N95" i="109" s="1"/>
  <c r="E87" i="109"/>
  <c r="E105" i="109" s="1"/>
  <c r="E123" i="109" s="1"/>
  <c r="H84" i="109"/>
  <c r="H102" i="109" s="1"/>
  <c r="H120" i="109" s="1"/>
  <c r="E81" i="109"/>
  <c r="E99" i="109" s="1"/>
  <c r="E117" i="109" s="1"/>
  <c r="D86" i="109"/>
  <c r="D104" i="109" s="1"/>
  <c r="D122" i="109" s="1"/>
  <c r="D82" i="109"/>
  <c r="D100" i="109" s="1"/>
  <c r="D118" i="109" s="1"/>
  <c r="I84" i="109"/>
  <c r="I102" i="109" s="1"/>
  <c r="E86" i="109"/>
  <c r="E104" i="109" s="1"/>
  <c r="E122" i="109" s="1"/>
  <c r="F83" i="109"/>
  <c r="F101" i="109" s="1"/>
  <c r="F119" i="109" s="1"/>
  <c r="G82" i="109"/>
  <c r="G100" i="109" s="1"/>
  <c r="G118" i="109" s="1"/>
  <c r="L78" i="109"/>
  <c r="L96" i="109" s="1"/>
  <c r="L114" i="109" s="1"/>
  <c r="G80" i="109"/>
  <c r="G98" i="109" s="1"/>
  <c r="G116" i="109" s="1"/>
  <c r="P87" i="110"/>
  <c r="P105" i="110" s="1"/>
  <c r="O87" i="110"/>
  <c r="O105" i="110" s="1"/>
  <c r="P88" i="110"/>
  <c r="P106" i="110" s="1"/>
  <c r="O88" i="110"/>
  <c r="O106" i="110" s="1"/>
  <c r="K80" i="110"/>
  <c r="K98" i="110" s="1"/>
  <c r="K116" i="110" s="1"/>
  <c r="O80" i="110"/>
  <c r="O98" i="110" s="1"/>
  <c r="P80" i="110"/>
  <c r="P98" i="110" s="1"/>
  <c r="O89" i="110"/>
  <c r="P77" i="110"/>
  <c r="P95" i="110" s="1"/>
  <c r="O77" i="110"/>
  <c r="O95" i="110" s="1"/>
  <c r="Q59" i="110"/>
  <c r="P89" i="110"/>
  <c r="O81" i="110"/>
  <c r="O99" i="110" s="1"/>
  <c r="P81" i="110"/>
  <c r="P99" i="110" s="1"/>
  <c r="G88" i="110"/>
  <c r="G106" i="110" s="1"/>
  <c r="G81" i="110"/>
  <c r="G99" i="110" s="1"/>
  <c r="G117" i="110" s="1"/>
  <c r="K87" i="110"/>
  <c r="K105" i="110" s="1"/>
  <c r="D80" i="110"/>
  <c r="D98" i="110" s="1"/>
  <c r="D116" i="110" s="1"/>
  <c r="D86" i="110"/>
  <c r="D104" i="110" s="1"/>
  <c r="D122" i="110" s="1"/>
  <c r="P78" i="110"/>
  <c r="P96" i="110" s="1"/>
  <c r="O78" i="110"/>
  <c r="O96" i="110" s="1"/>
  <c r="J84" i="110"/>
  <c r="J102" i="110" s="1"/>
  <c r="M89" i="110"/>
  <c r="M77" i="110"/>
  <c r="M95" i="110" s="1"/>
  <c r="D88" i="110"/>
  <c r="D106" i="110" s="1"/>
  <c r="D124" i="110" s="1"/>
  <c r="Q70" i="110"/>
  <c r="D84" i="110"/>
  <c r="D102" i="110" s="1"/>
  <c r="D120" i="110" s="1"/>
  <c r="E31" i="110"/>
  <c r="G31" i="110" s="1"/>
  <c r="E52" i="110"/>
  <c r="M86" i="110"/>
  <c r="M104" i="110" s="1"/>
  <c r="O82" i="110"/>
  <c r="O100" i="110" s="1"/>
  <c r="P82" i="110"/>
  <c r="P100" i="110" s="1"/>
  <c r="E89" i="110"/>
  <c r="E77" i="110"/>
  <c r="E95" i="110" s="1"/>
  <c r="F79" i="110"/>
  <c r="F97" i="110" s="1"/>
  <c r="F115" i="110" s="1"/>
  <c r="I77" i="110"/>
  <c r="I95" i="110" s="1"/>
  <c r="I89" i="110"/>
  <c r="K82" i="110"/>
  <c r="K100" i="110" s="1"/>
  <c r="I88" i="110"/>
  <c r="I106" i="110" s="1"/>
  <c r="L80" i="110"/>
  <c r="L98" i="110" s="1"/>
  <c r="L116" i="110" s="1"/>
  <c r="Q62" i="110"/>
  <c r="P86" i="110"/>
  <c r="P104" i="110" s="1"/>
  <c r="O86" i="110"/>
  <c r="O104" i="110" s="1"/>
  <c r="J79" i="110"/>
  <c r="J97" i="110" s="1"/>
  <c r="J115" i="110" s="1"/>
  <c r="H78" i="110"/>
  <c r="H96" i="110" s="1"/>
  <c r="H114" i="110" s="1"/>
  <c r="N83" i="110"/>
  <c r="N101" i="110" s="1"/>
  <c r="F89" i="110"/>
  <c r="F77" i="110"/>
  <c r="F95" i="110" s="1"/>
  <c r="H82" i="110"/>
  <c r="H100" i="110" s="1"/>
  <c r="H118" i="110" s="1"/>
  <c r="N88" i="110"/>
  <c r="N106" i="110" s="1"/>
  <c r="L84" i="110"/>
  <c r="L102" i="110" s="1"/>
  <c r="H87" i="110"/>
  <c r="H105" i="110" s="1"/>
  <c r="L86" i="110"/>
  <c r="L104" i="110" s="1"/>
  <c r="N78" i="110"/>
  <c r="N96" i="110" s="1"/>
  <c r="N114" i="110" s="1"/>
  <c r="Q60" i="110"/>
  <c r="G89" i="110"/>
  <c r="G77" i="110"/>
  <c r="G95" i="110" s="1"/>
  <c r="I83" i="110"/>
  <c r="I101" i="110" s="1"/>
  <c r="I119" i="110" s="1"/>
  <c r="Q65" i="110"/>
  <c r="E81" i="110"/>
  <c r="E99" i="110" s="1"/>
  <c r="E117" i="110" s="1"/>
  <c r="H89" i="110"/>
  <c r="H77" i="110"/>
  <c r="H95" i="110" s="1"/>
  <c r="D78" i="110"/>
  <c r="D96" i="110" s="1"/>
  <c r="D114" i="110" s="1"/>
  <c r="H83" i="110"/>
  <c r="H101" i="110" s="1"/>
  <c r="H119" i="110" s="1"/>
  <c r="J77" i="110"/>
  <c r="J95" i="110" s="1"/>
  <c r="J89" i="110"/>
  <c r="L82" i="110"/>
  <c r="L100" i="110" s="1"/>
  <c r="H81" i="110"/>
  <c r="H99" i="110" s="1"/>
  <c r="H117" i="110" s="1"/>
  <c r="L87" i="110"/>
  <c r="L105" i="110" s="1"/>
  <c r="E80" i="110"/>
  <c r="E98" i="110" s="1"/>
  <c r="E116" i="110" s="1"/>
  <c r="F86" i="110"/>
  <c r="F104" i="110" s="1"/>
  <c r="F122" i="110" s="1"/>
  <c r="Q68" i="110"/>
  <c r="K84" i="110"/>
  <c r="K102" i="110" s="1"/>
  <c r="N89" i="110"/>
  <c r="N77" i="110"/>
  <c r="N95" i="110" s="1"/>
  <c r="G85" i="110"/>
  <c r="G103" i="110" s="1"/>
  <c r="G121" i="110" s="1"/>
  <c r="Q67" i="110"/>
  <c r="D83" i="110"/>
  <c r="D101" i="110" s="1"/>
  <c r="D119" i="110" s="1"/>
  <c r="J82" i="110"/>
  <c r="J100" i="110" s="1"/>
  <c r="J118" i="110" s="1"/>
  <c r="Q64" i="110"/>
  <c r="M79" i="110"/>
  <c r="M97" i="110" s="1"/>
  <c r="M115" i="110" s="1"/>
  <c r="Q61" i="110"/>
  <c r="L78" i="110"/>
  <c r="L96" i="110" s="1"/>
  <c r="L114" i="110" s="1"/>
  <c r="F84" i="110"/>
  <c r="F102" i="110" s="1"/>
  <c r="F120" i="110" s="1"/>
  <c r="E78" i="110"/>
  <c r="E96" i="110" s="1"/>
  <c r="E114" i="110" s="1"/>
  <c r="J83" i="110"/>
  <c r="J101" i="110" s="1"/>
  <c r="D82" i="110"/>
  <c r="D100" i="110" s="1"/>
  <c r="D118" i="110" s="1"/>
  <c r="J88" i="110"/>
  <c r="J106" i="110" s="1"/>
  <c r="M80" i="110"/>
  <c r="M98" i="110" s="1"/>
  <c r="K79" i="110"/>
  <c r="K97" i="110" s="1"/>
  <c r="K115" i="110" s="1"/>
  <c r="I85" i="110"/>
  <c r="I103" i="110" s="1"/>
  <c r="I78" i="110"/>
  <c r="I96" i="110" s="1"/>
  <c r="I114" i="110" s="1"/>
  <c r="P83" i="110"/>
  <c r="P101" i="110" s="1"/>
  <c r="O83" i="110"/>
  <c r="O101" i="110" s="1"/>
  <c r="P85" i="110"/>
  <c r="P103" i="110" s="1"/>
  <c r="O85" i="110"/>
  <c r="O103" i="110" s="1"/>
  <c r="L83" i="110"/>
  <c r="L101" i="110" s="1"/>
  <c r="K88" i="110"/>
  <c r="K106" i="110" s="1"/>
  <c r="L89" i="110"/>
  <c r="L77" i="110"/>
  <c r="L95" i="110" s="1"/>
  <c r="N81" i="110"/>
  <c r="N99" i="110" s="1"/>
  <c r="H80" i="110"/>
  <c r="H98" i="110" s="1"/>
  <c r="H116" i="110" s="1"/>
  <c r="I86" i="110"/>
  <c r="I104" i="110" s="1"/>
  <c r="G79" i="110"/>
  <c r="G97" i="110" s="1"/>
  <c r="G115" i="110" s="1"/>
  <c r="D85" i="110"/>
  <c r="D103" i="110" s="1"/>
  <c r="D121" i="110" s="1"/>
  <c r="M78" i="110"/>
  <c r="M96" i="110" s="1"/>
  <c r="M114" i="110" s="1"/>
  <c r="H84" i="110"/>
  <c r="H102" i="110" s="1"/>
  <c r="H120" i="110" s="1"/>
  <c r="Q66" i="110"/>
  <c r="K77" i="110"/>
  <c r="K95" i="110" s="1"/>
  <c r="K89" i="110"/>
  <c r="M82" i="110"/>
  <c r="M100" i="110" s="1"/>
  <c r="I81" i="110"/>
  <c r="I99" i="110" s="1"/>
  <c r="I117" i="110" s="1"/>
  <c r="N87" i="110"/>
  <c r="N105" i="110" s="1"/>
  <c r="F80" i="110"/>
  <c r="F98" i="110" s="1"/>
  <c r="F116" i="110" s="1"/>
  <c r="G86" i="110"/>
  <c r="G104" i="110" s="1"/>
  <c r="D79" i="110"/>
  <c r="D97" i="110" s="1"/>
  <c r="D115" i="110" s="1"/>
  <c r="M84" i="110"/>
  <c r="M102" i="110" s="1"/>
  <c r="K81" i="110"/>
  <c r="K99" i="110" s="1"/>
  <c r="K117" i="110" s="1"/>
  <c r="Q63" i="110"/>
  <c r="J86" i="110"/>
  <c r="J104" i="110" s="1"/>
  <c r="G84" i="110"/>
  <c r="G102" i="110" s="1"/>
  <c r="G120" i="110" s="1"/>
  <c r="J78" i="109"/>
  <c r="J96" i="109" s="1"/>
  <c r="J114" i="109" s="1"/>
  <c r="J81" i="109"/>
  <c r="J99" i="109" s="1"/>
  <c r="J117" i="109" s="1"/>
  <c r="F88" i="110"/>
  <c r="F106" i="110" s="1"/>
  <c r="G87" i="110"/>
  <c r="G105" i="110" s="1"/>
  <c r="P79" i="110"/>
  <c r="P97" i="110" s="1"/>
  <c r="O79" i="110"/>
  <c r="O97" i="110" s="1"/>
  <c r="D89" i="110"/>
  <c r="D77" i="110"/>
  <c r="D95" i="110" s="1"/>
  <c r="N80" i="110"/>
  <c r="N98" i="110" s="1"/>
  <c r="D87" i="110"/>
  <c r="D105" i="110" s="1"/>
  <c r="D123" i="110" s="1"/>
  <c r="L79" i="110"/>
  <c r="L97" i="110" s="1"/>
  <c r="L115" i="110" s="1"/>
  <c r="K85" i="110"/>
  <c r="K103" i="110" s="1"/>
  <c r="F82" i="110"/>
  <c r="F100" i="110" s="1"/>
  <c r="F118" i="110" s="1"/>
  <c r="E87" i="110"/>
  <c r="E105" i="110" s="1"/>
  <c r="E123" i="110" s="1"/>
  <c r="Q69" i="110"/>
  <c r="P84" i="110"/>
  <c r="P102" i="110" s="1"/>
  <c r="O84" i="110"/>
  <c r="O102" i="110" s="1"/>
  <c r="K81" i="109"/>
  <c r="K99" i="109" s="1"/>
  <c r="K117" i="109" s="1"/>
  <c r="J79" i="109"/>
  <c r="J97" i="109" s="1"/>
  <c r="J115" i="109" s="1"/>
  <c r="I77" i="109"/>
  <c r="I95" i="109" s="1"/>
  <c r="I113" i="109" s="1"/>
  <c r="G81" i="109"/>
  <c r="G99" i="109" s="1"/>
  <c r="G117" i="109" s="1"/>
  <c r="Q65" i="109"/>
  <c r="E46" i="109" s="1"/>
  <c r="F80" i="109"/>
  <c r="F98" i="109" s="1"/>
  <c r="F116" i="109" s="1"/>
  <c r="H78" i="109"/>
  <c r="H96" i="109" s="1"/>
  <c r="H114" i="109" s="1"/>
  <c r="J77" i="109"/>
  <c r="J95" i="109" s="1"/>
  <c r="I82" i="109"/>
  <c r="I100" i="109" s="1"/>
  <c r="I118" i="109" s="1"/>
  <c r="E83" i="109"/>
  <c r="E101" i="109" s="1"/>
  <c r="E119" i="109" s="1"/>
  <c r="F86" i="109"/>
  <c r="F104" i="109" s="1"/>
  <c r="F122" i="109" s="1"/>
  <c r="E31" i="109"/>
  <c r="G31" i="109" s="1"/>
  <c r="I81" i="109"/>
  <c r="I99" i="109" s="1"/>
  <c r="I117" i="109" s="1"/>
  <c r="G83" i="109"/>
  <c r="G101" i="109" s="1"/>
  <c r="G119" i="109" s="1"/>
  <c r="F79" i="109"/>
  <c r="F97" i="109" s="1"/>
  <c r="F115" i="109" s="1"/>
  <c r="E84" i="109"/>
  <c r="E102" i="109" s="1"/>
  <c r="E120" i="109" s="1"/>
  <c r="N78" i="109"/>
  <c r="N96" i="109" s="1"/>
  <c r="N114" i="109" s="1"/>
  <c r="O78" i="109"/>
  <c r="O96" i="109" s="1"/>
  <c r="F82" i="109"/>
  <c r="F100" i="109" s="1"/>
  <c r="F118" i="109" s="1"/>
  <c r="K82" i="109"/>
  <c r="K100" i="109" s="1"/>
  <c r="G79" i="109"/>
  <c r="G97" i="109" s="1"/>
  <c r="G115" i="109" s="1"/>
  <c r="F84" i="109"/>
  <c r="F102" i="109" s="1"/>
  <c r="F120" i="109" s="1"/>
  <c r="M31" i="108"/>
  <c r="E80" i="109"/>
  <c r="E98" i="109" s="1"/>
  <c r="E116" i="109" s="1"/>
  <c r="M79" i="109"/>
  <c r="M97" i="109" s="1"/>
  <c r="M115" i="109" s="1"/>
  <c r="H89" i="109"/>
  <c r="H48" i="109" s="1"/>
  <c r="Q70" i="109"/>
  <c r="E30" i="109" s="1"/>
  <c r="G30" i="109" s="1"/>
  <c r="L80" i="109"/>
  <c r="L98" i="109" s="1"/>
  <c r="L116" i="109" s="1"/>
  <c r="D88" i="109"/>
  <c r="D106" i="109" s="1"/>
  <c r="D124" i="109" s="1"/>
  <c r="I78" i="109"/>
  <c r="I96" i="109" s="1"/>
  <c r="I114" i="109" s="1"/>
  <c r="K77" i="109"/>
  <c r="K95" i="109" s="1"/>
  <c r="J82" i="109"/>
  <c r="J100" i="109" s="1"/>
  <c r="J118" i="109" s="1"/>
  <c r="L79" i="109"/>
  <c r="L97" i="109" s="1"/>
  <c r="L115" i="109" s="1"/>
  <c r="O89" i="109"/>
  <c r="H41" i="109" s="1"/>
  <c r="Q67" i="109"/>
  <c r="E27" i="109" s="1"/>
  <c r="G27" i="109" s="1"/>
  <c r="D84" i="109"/>
  <c r="D102" i="109" s="1"/>
  <c r="D120" i="109" s="1"/>
  <c r="I89" i="109"/>
  <c r="H47" i="109" s="1"/>
  <c r="Q68" i="109"/>
  <c r="E28" i="109" s="1"/>
  <c r="G28" i="109" s="1"/>
  <c r="K89" i="109"/>
  <c r="H45" i="109" s="1"/>
  <c r="D77" i="109"/>
  <c r="D95" i="109" s="1"/>
  <c r="D113" i="109" s="1"/>
  <c r="E77" i="109"/>
  <c r="E95" i="109" s="1"/>
  <c r="E113" i="109" s="1"/>
  <c r="G89" i="109"/>
  <c r="H49" i="109" s="1"/>
  <c r="N79" i="109"/>
  <c r="N97" i="109" s="1"/>
  <c r="F85" i="109"/>
  <c r="F103" i="109" s="1"/>
  <c r="F121" i="109" s="1"/>
  <c r="F81" i="109"/>
  <c r="F99" i="109" s="1"/>
  <c r="F117" i="109" s="1"/>
  <c r="D87" i="109"/>
  <c r="D105" i="109" s="1"/>
  <c r="D123" i="109" s="1"/>
  <c r="H79" i="109"/>
  <c r="H97" i="109" s="1"/>
  <c r="H115" i="109" s="1"/>
  <c r="G84" i="109"/>
  <c r="G102" i="109" s="1"/>
  <c r="G120" i="109" s="1"/>
  <c r="L89" i="109"/>
  <c r="H44" i="109" s="1"/>
  <c r="K79" i="109"/>
  <c r="K97" i="109" s="1"/>
  <c r="K115" i="109" s="1"/>
  <c r="F77" i="109"/>
  <c r="F95" i="109" s="1"/>
  <c r="I80" i="109"/>
  <c r="I98" i="109" s="1"/>
  <c r="I116" i="109" s="1"/>
  <c r="H85" i="109"/>
  <c r="H103" i="109" s="1"/>
  <c r="M77" i="109"/>
  <c r="M95" i="109" s="1"/>
  <c r="D79" i="109"/>
  <c r="D97" i="109" s="1"/>
  <c r="D115" i="109" s="1"/>
  <c r="D80" i="109"/>
  <c r="D98" i="109" s="1"/>
  <c r="D116" i="109" s="1"/>
  <c r="E89" i="109"/>
  <c r="H51" i="109" s="1"/>
  <c r="I83" i="109"/>
  <c r="I101" i="109" s="1"/>
  <c r="I119" i="109" s="1"/>
  <c r="D81" i="109"/>
  <c r="D99" i="109" s="1"/>
  <c r="D117" i="109" s="1"/>
  <c r="E82" i="109"/>
  <c r="E100" i="109" s="1"/>
  <c r="E118" i="109" s="1"/>
  <c r="K80" i="109"/>
  <c r="K98" i="109" s="1"/>
  <c r="K116" i="109" s="1"/>
  <c r="O79" i="109"/>
  <c r="O97" i="109" s="1"/>
  <c r="P89" i="109"/>
  <c r="P90" i="109" s="1"/>
  <c r="I40" i="109" s="1"/>
  <c r="J84" i="109"/>
  <c r="J102" i="109" s="1"/>
  <c r="G77" i="109"/>
  <c r="G95" i="109" s="1"/>
  <c r="G113" i="109" s="1"/>
  <c r="H82" i="109"/>
  <c r="H100" i="109" s="1"/>
  <c r="H118" i="109" s="1"/>
  <c r="L83" i="109"/>
  <c r="L101" i="109" s="1"/>
  <c r="Q59" i="109"/>
  <c r="M89" i="109"/>
  <c r="H43" i="109" s="1"/>
  <c r="J89" i="109"/>
  <c r="H46" i="109" s="1"/>
  <c r="O88" i="109"/>
  <c r="O106" i="109" s="1"/>
  <c r="O82" i="109"/>
  <c r="O100" i="109" s="1"/>
  <c r="L81" i="109"/>
  <c r="L99" i="109" s="1"/>
  <c r="L82" i="109"/>
  <c r="L100" i="109" s="1"/>
  <c r="D78" i="109"/>
  <c r="D96" i="109" s="1"/>
  <c r="D114" i="109" s="1"/>
  <c r="O84" i="109"/>
  <c r="O102" i="109" s="1"/>
  <c r="P77" i="109"/>
  <c r="P95" i="109" s="1"/>
  <c r="D89" i="109"/>
  <c r="H52" i="109" s="1"/>
  <c r="M31" i="109" s="1"/>
  <c r="E79" i="109"/>
  <c r="E97" i="109" s="1"/>
  <c r="E115" i="109" s="1"/>
  <c r="O77" i="109"/>
  <c r="O95" i="109" s="1"/>
  <c r="O113" i="109" s="1"/>
  <c r="O81" i="109"/>
  <c r="O99" i="109" s="1"/>
  <c r="H88" i="109"/>
  <c r="H106" i="109" s="1"/>
  <c r="P86" i="109"/>
  <c r="P104" i="109" s="1"/>
  <c r="N87" i="109"/>
  <c r="N105" i="109" s="1"/>
  <c r="H87" i="109"/>
  <c r="H105" i="109" s="1"/>
  <c r="I85" i="109"/>
  <c r="I103" i="109" s="1"/>
  <c r="L77" i="109"/>
  <c r="L95" i="109" s="1"/>
  <c r="F89" i="109"/>
  <c r="H50" i="109" s="1"/>
  <c r="H77" i="109"/>
  <c r="H95" i="109" s="1"/>
  <c r="H113" i="109" s="1"/>
  <c r="Q61" i="109"/>
  <c r="E42" i="109" s="1"/>
  <c r="M80" i="109"/>
  <c r="M98" i="109" s="1"/>
  <c r="E85" i="109"/>
  <c r="E103" i="109" s="1"/>
  <c r="E121" i="109" s="1"/>
  <c r="K78" i="109"/>
  <c r="K96" i="109" s="1"/>
  <c r="K114" i="109" s="1"/>
  <c r="N84" i="109"/>
  <c r="N102" i="109" s="1"/>
  <c r="H81" i="109"/>
  <c r="H99" i="109" s="1"/>
  <c r="H117" i="109" s="1"/>
  <c r="Q66" i="109"/>
  <c r="E47" i="109" s="1"/>
  <c r="I79" i="109"/>
  <c r="I97" i="109" s="1"/>
  <c r="I115" i="109" s="1"/>
  <c r="J80" i="109"/>
  <c r="J98" i="109" s="1"/>
  <c r="J116" i="109" s="1"/>
  <c r="M78" i="109"/>
  <c r="M96" i="109" s="1"/>
  <c r="M114" i="109" s="1"/>
  <c r="K88" i="109"/>
  <c r="K106" i="109" s="1"/>
  <c r="N86" i="109"/>
  <c r="N104" i="109" s="1"/>
  <c r="N89" i="109"/>
  <c r="H42" i="109" s="1"/>
  <c r="K87" i="109"/>
  <c r="K105" i="109" s="1"/>
  <c r="E44" i="109"/>
  <c r="E23" i="109"/>
  <c r="G23" i="109" s="1"/>
  <c r="E22" i="109"/>
  <c r="G22" i="109" s="1"/>
  <c r="E43" i="109"/>
  <c r="E50" i="109"/>
  <c r="E29" i="109"/>
  <c r="G29" i="109" s="1"/>
  <c r="P107" i="109"/>
  <c r="E45" i="109"/>
  <c r="E24" i="109"/>
  <c r="G24" i="109" s="1"/>
  <c r="G52" i="109"/>
  <c r="E20" i="109"/>
  <c r="G20" i="109" s="1"/>
  <c r="E41" i="109"/>
  <c r="E21" i="108"/>
  <c r="G21" i="108" s="1"/>
  <c r="E42" i="108"/>
  <c r="L108" i="108"/>
  <c r="O44" i="108" s="1"/>
  <c r="L107" i="108"/>
  <c r="M140" i="108"/>
  <c r="P140" i="108"/>
  <c r="E140" i="108"/>
  <c r="O140" i="108"/>
  <c r="J140" i="108"/>
  <c r="I140" i="108"/>
  <c r="L140" i="108"/>
  <c r="H140" i="108"/>
  <c r="N140" i="108"/>
  <c r="D140" i="108"/>
  <c r="K140" i="108"/>
  <c r="G140" i="108"/>
  <c r="F140" i="108"/>
  <c r="L118" i="108"/>
  <c r="L120" i="108"/>
  <c r="L121" i="108"/>
  <c r="L122" i="108"/>
  <c r="L117" i="108"/>
  <c r="L123" i="108"/>
  <c r="L119" i="108"/>
  <c r="L113" i="108"/>
  <c r="L124" i="108"/>
  <c r="H45" i="108"/>
  <c r="H44" i="108"/>
  <c r="H47" i="108"/>
  <c r="K107" i="108"/>
  <c r="K108" i="108"/>
  <c r="O45" i="108" s="1"/>
  <c r="E139" i="108"/>
  <c r="H139" i="108"/>
  <c r="L139" i="108"/>
  <c r="O139" i="108"/>
  <c r="D139" i="108"/>
  <c r="I139" i="108"/>
  <c r="G139" i="108"/>
  <c r="K139" i="108"/>
  <c r="N139" i="108"/>
  <c r="J139" i="108"/>
  <c r="M139" i="108"/>
  <c r="F139" i="108"/>
  <c r="P139" i="108"/>
  <c r="K123" i="108"/>
  <c r="K124" i="108"/>
  <c r="K122" i="108"/>
  <c r="K113" i="108"/>
  <c r="K119" i="108"/>
  <c r="K121" i="108"/>
  <c r="K118" i="108"/>
  <c r="K120" i="108"/>
  <c r="P90" i="108"/>
  <c r="I40" i="108" s="1"/>
  <c r="H40" i="108"/>
  <c r="I108" i="108"/>
  <c r="O47" i="108" s="1"/>
  <c r="I107" i="108"/>
  <c r="J137" i="108"/>
  <c r="H137" i="108"/>
  <c r="L137" i="108"/>
  <c r="D137" i="108"/>
  <c r="G137" i="108"/>
  <c r="E137" i="108"/>
  <c r="M137" i="108"/>
  <c r="I137" i="108"/>
  <c r="K137" i="108"/>
  <c r="F137" i="108"/>
  <c r="N137" i="108"/>
  <c r="O137" i="108"/>
  <c r="P137" i="108"/>
  <c r="I113" i="108"/>
  <c r="I124" i="108"/>
  <c r="I121" i="108"/>
  <c r="I122" i="108"/>
  <c r="I123" i="108"/>
  <c r="I120" i="108"/>
  <c r="G52" i="108"/>
  <c r="E25" i="108"/>
  <c r="G25" i="108" s="1"/>
  <c r="E46" i="108"/>
  <c r="H41" i="108"/>
  <c r="E28" i="108"/>
  <c r="G28" i="108" s="1"/>
  <c r="E49" i="108"/>
  <c r="E43" i="108"/>
  <c r="E22" i="108"/>
  <c r="G22" i="108" s="1"/>
  <c r="E47" i="108"/>
  <c r="E26" i="108"/>
  <c r="G26" i="108" s="1"/>
  <c r="H42" i="108"/>
  <c r="E27" i="108"/>
  <c r="G27" i="108" s="1"/>
  <c r="E48" i="108"/>
  <c r="O107" i="108"/>
  <c r="O108" i="108"/>
  <c r="O41" i="108" s="1"/>
  <c r="P143" i="108"/>
  <c r="E143" i="108"/>
  <c r="H143" i="108"/>
  <c r="L143" i="108"/>
  <c r="I143" i="108"/>
  <c r="O143" i="108"/>
  <c r="D143" i="108"/>
  <c r="G143" i="108"/>
  <c r="K143" i="108"/>
  <c r="F143" i="108"/>
  <c r="N143" i="108"/>
  <c r="J143" i="108"/>
  <c r="M143" i="108"/>
  <c r="O121" i="108"/>
  <c r="O123" i="108"/>
  <c r="O116" i="108"/>
  <c r="O120" i="108"/>
  <c r="O115" i="108"/>
  <c r="O117" i="108"/>
  <c r="O119" i="108"/>
  <c r="O122" i="108"/>
  <c r="O124" i="108"/>
  <c r="O118" i="108"/>
  <c r="O113" i="108"/>
  <c r="O114" i="108"/>
  <c r="N108" i="108"/>
  <c r="O42" i="108" s="1"/>
  <c r="N107" i="108"/>
  <c r="J142" i="108"/>
  <c r="D142" i="108"/>
  <c r="I142" i="108"/>
  <c r="M142" i="108"/>
  <c r="G142" i="108"/>
  <c r="P142" i="108"/>
  <c r="E142" i="108"/>
  <c r="H142" i="108"/>
  <c r="L142" i="108"/>
  <c r="N142" i="108"/>
  <c r="O142" i="108"/>
  <c r="K142" i="108"/>
  <c r="F142" i="108"/>
  <c r="N120" i="108"/>
  <c r="N122" i="108"/>
  <c r="N118" i="108"/>
  <c r="N124" i="108"/>
  <c r="N119" i="108"/>
  <c r="N123" i="108"/>
  <c r="N115" i="108"/>
  <c r="N116" i="108"/>
  <c r="N121" i="108"/>
  <c r="N117" i="108"/>
  <c r="N113" i="108"/>
  <c r="E20" i="108"/>
  <c r="G20" i="108" s="1"/>
  <c r="E41" i="108"/>
  <c r="H46" i="108"/>
  <c r="E29" i="108"/>
  <c r="G29" i="108" s="1"/>
  <c r="E50" i="108"/>
  <c r="M29" i="108" s="1"/>
  <c r="P107" i="108"/>
  <c r="P108" i="108"/>
  <c r="P178" i="108" s="1" a="1"/>
  <c r="P178" i="108" s="1"/>
  <c r="E144" i="108"/>
  <c r="H144" i="108"/>
  <c r="M144" i="108"/>
  <c r="L144" i="108"/>
  <c r="G144" i="108"/>
  <c r="D144" i="108"/>
  <c r="F144" i="108"/>
  <c r="K144" i="108"/>
  <c r="P144" i="108"/>
  <c r="T132" i="108" s="1"/>
  <c r="J144" i="108"/>
  <c r="N144" i="108"/>
  <c r="I144" i="108"/>
  <c r="O144" i="108"/>
  <c r="H107" i="108"/>
  <c r="H108" i="108"/>
  <c r="O48" i="108" s="1"/>
  <c r="F136" i="108"/>
  <c r="K136" i="108"/>
  <c r="H136" i="108"/>
  <c r="M136" i="108"/>
  <c r="G136" i="108"/>
  <c r="E136" i="108"/>
  <c r="J136" i="108"/>
  <c r="L136" i="108"/>
  <c r="D136" i="108"/>
  <c r="I136" i="108"/>
  <c r="N136" i="108"/>
  <c r="O136" i="108"/>
  <c r="P136" i="108"/>
  <c r="H123" i="108"/>
  <c r="H124" i="108"/>
  <c r="H113" i="108"/>
  <c r="H121" i="108"/>
  <c r="H122" i="108"/>
  <c r="H43" i="108"/>
  <c r="D132" i="108"/>
  <c r="J132" i="108"/>
  <c r="I132" i="108"/>
  <c r="H132" i="108"/>
  <c r="G132" i="108"/>
  <c r="D108" i="108"/>
  <c r="O52" i="108" s="1"/>
  <c r="F132" i="108"/>
  <c r="E132" i="108"/>
  <c r="D107" i="108"/>
  <c r="K132" i="108"/>
  <c r="L132" i="108"/>
  <c r="M132" i="108"/>
  <c r="N132" i="108"/>
  <c r="O132" i="108"/>
  <c r="P132" i="108"/>
  <c r="D113" i="108"/>
  <c r="J108" i="108"/>
  <c r="O46" i="108" s="1"/>
  <c r="J107" i="108"/>
  <c r="I138" i="108"/>
  <c r="E138" i="108"/>
  <c r="H138" i="108"/>
  <c r="K138" i="108"/>
  <c r="J138" i="108"/>
  <c r="O138" i="108"/>
  <c r="D138" i="108"/>
  <c r="G138" i="108"/>
  <c r="L138" i="108"/>
  <c r="N138" i="108"/>
  <c r="F138" i="108"/>
  <c r="M138" i="108"/>
  <c r="P138" i="108"/>
  <c r="J121" i="108"/>
  <c r="J122" i="108"/>
  <c r="J120" i="108"/>
  <c r="J124" i="108"/>
  <c r="J119" i="108"/>
  <c r="J123" i="108"/>
  <c r="J113" i="108"/>
  <c r="E19" i="108"/>
  <c r="E40" i="108"/>
  <c r="Q72" i="108"/>
  <c r="M107" i="108"/>
  <c r="M108" i="108"/>
  <c r="O43" i="108" s="1"/>
  <c r="O141" i="108"/>
  <c r="L141" i="108"/>
  <c r="G141" i="108"/>
  <c r="D141" i="108"/>
  <c r="I141" i="108"/>
  <c r="K141" i="108"/>
  <c r="N141" i="108"/>
  <c r="F141" i="108"/>
  <c r="J141" i="108"/>
  <c r="M141" i="108"/>
  <c r="P141" i="108"/>
  <c r="H141" i="108"/>
  <c r="E141" i="108"/>
  <c r="M117" i="108"/>
  <c r="M116" i="108"/>
  <c r="M119" i="108"/>
  <c r="M123" i="108"/>
  <c r="M120" i="108"/>
  <c r="M121" i="108"/>
  <c r="M124" i="108"/>
  <c r="M113" i="108"/>
  <c r="M118" i="108"/>
  <c r="M122" i="108"/>
  <c r="D134" i="108"/>
  <c r="E134" i="108"/>
  <c r="F107" i="108"/>
  <c r="F134" i="108"/>
  <c r="F108" i="108"/>
  <c r="O50" i="108" s="1"/>
  <c r="H134" i="108"/>
  <c r="G134" i="108"/>
  <c r="I134" i="108"/>
  <c r="J134" i="108"/>
  <c r="K134" i="108"/>
  <c r="L134" i="108"/>
  <c r="M134" i="108"/>
  <c r="N134" i="108"/>
  <c r="O134" i="108"/>
  <c r="P134" i="108"/>
  <c r="F124" i="108"/>
  <c r="F113" i="108"/>
  <c r="F123" i="108"/>
  <c r="E30" i="108"/>
  <c r="G30" i="108" s="1"/>
  <c r="E51" i="108"/>
  <c r="E24" i="108"/>
  <c r="G24" i="108" s="1"/>
  <c r="E45" i="108"/>
  <c r="E108" i="108"/>
  <c r="O51" i="108" s="1"/>
  <c r="E107" i="108"/>
  <c r="J133" i="108"/>
  <c r="I133" i="108"/>
  <c r="D133" i="108"/>
  <c r="K133" i="108"/>
  <c r="F133" i="108"/>
  <c r="G133" i="108"/>
  <c r="H133" i="108"/>
  <c r="E133" i="108"/>
  <c r="L133" i="108"/>
  <c r="M133" i="108"/>
  <c r="N133" i="108"/>
  <c r="O133" i="108"/>
  <c r="P133" i="108"/>
  <c r="E124" i="108"/>
  <c r="E113" i="108"/>
  <c r="G107" i="108"/>
  <c r="G108" i="108"/>
  <c r="O49" i="108" s="1"/>
  <c r="K135" i="108"/>
  <c r="J135" i="108"/>
  <c r="G135" i="108"/>
  <c r="I135" i="108"/>
  <c r="E135" i="108"/>
  <c r="H135" i="108"/>
  <c r="D135" i="108"/>
  <c r="F135" i="108"/>
  <c r="L135" i="108"/>
  <c r="M135" i="108"/>
  <c r="N135" i="108"/>
  <c r="O135" i="108"/>
  <c r="P135" i="108"/>
  <c r="G124" i="108"/>
  <c r="G123" i="108"/>
  <c r="G122" i="108"/>
  <c r="G113" i="108"/>
  <c r="E23" i="108"/>
  <c r="G23" i="108" s="1"/>
  <c r="E44" i="108"/>
  <c r="P90" i="105"/>
  <c r="I40" i="105" s="1"/>
  <c r="H40" i="105"/>
  <c r="E42" i="105"/>
  <c r="E21" i="105"/>
  <c r="G21" i="105" s="1"/>
  <c r="H43" i="105"/>
  <c r="H108" i="105"/>
  <c r="H170" i="105" s="1" a="1"/>
  <c r="H170" i="105" s="1"/>
  <c r="H107" i="105"/>
  <c r="H136" i="105"/>
  <c r="F136" i="105"/>
  <c r="J136" i="105"/>
  <c r="D136" i="105"/>
  <c r="E136" i="105"/>
  <c r="K136" i="105"/>
  <c r="I136" i="105"/>
  <c r="G136" i="105"/>
  <c r="L136" i="105"/>
  <c r="M136" i="105"/>
  <c r="N136" i="105"/>
  <c r="O136" i="105"/>
  <c r="P136" i="105"/>
  <c r="H122" i="105"/>
  <c r="H113" i="105"/>
  <c r="H121" i="105"/>
  <c r="H123" i="105"/>
  <c r="H124" i="105"/>
  <c r="H47" i="105"/>
  <c r="E22" i="105"/>
  <c r="G22" i="105" s="1"/>
  <c r="E43" i="105"/>
  <c r="H42" i="105"/>
  <c r="Q72" i="105"/>
  <c r="E40" i="105"/>
  <c r="E19" i="105"/>
  <c r="E49" i="105"/>
  <c r="E28" i="105"/>
  <c r="G28" i="105" s="1"/>
  <c r="E44" i="105"/>
  <c r="E23" i="105"/>
  <c r="G23" i="105" s="1"/>
  <c r="H52" i="105"/>
  <c r="M31" i="105" s="1"/>
  <c r="H41" i="105"/>
  <c r="G107" i="105"/>
  <c r="G108" i="105"/>
  <c r="G169" i="105" s="1" a="1"/>
  <c r="G169" i="105" s="1"/>
  <c r="F135" i="105"/>
  <c r="G135" i="105"/>
  <c r="E135" i="105"/>
  <c r="H135" i="105"/>
  <c r="I135" i="105"/>
  <c r="J135" i="105"/>
  <c r="D135" i="105"/>
  <c r="K135" i="105"/>
  <c r="L135" i="105"/>
  <c r="M135" i="105"/>
  <c r="N135" i="105"/>
  <c r="O135" i="105"/>
  <c r="P135" i="105"/>
  <c r="G124" i="105"/>
  <c r="G123" i="105"/>
  <c r="G113" i="105"/>
  <c r="G122" i="105"/>
  <c r="E27" i="105"/>
  <c r="G27" i="105" s="1"/>
  <c r="E48" i="105"/>
  <c r="P108" i="105"/>
  <c r="P178" i="105" s="1" a="1"/>
  <c r="P178" i="105" s="1"/>
  <c r="P107" i="105"/>
  <c r="G144" i="105"/>
  <c r="M144" i="105"/>
  <c r="I144" i="105"/>
  <c r="N144" i="105"/>
  <c r="E144" i="105"/>
  <c r="K144" i="105"/>
  <c r="F144" i="105"/>
  <c r="H144" i="105"/>
  <c r="L144" i="105"/>
  <c r="P144" i="105"/>
  <c r="T132" i="105" s="1"/>
  <c r="D144" i="105"/>
  <c r="O144" i="105"/>
  <c r="J144" i="105"/>
  <c r="F107" i="105"/>
  <c r="F108" i="105"/>
  <c r="F168" i="105" s="1" a="1"/>
  <c r="F168" i="105" s="1"/>
  <c r="H134" i="105"/>
  <c r="G134" i="105"/>
  <c r="E134" i="105"/>
  <c r="F134" i="105"/>
  <c r="D134" i="105"/>
  <c r="I134" i="105"/>
  <c r="J134" i="105"/>
  <c r="K134" i="105"/>
  <c r="L134" i="105"/>
  <c r="M134" i="105"/>
  <c r="N134" i="105"/>
  <c r="O134" i="105"/>
  <c r="P134" i="105"/>
  <c r="F113" i="105"/>
  <c r="F123" i="105"/>
  <c r="F124" i="105"/>
  <c r="K108" i="105"/>
  <c r="K173" i="105" s="1" a="1"/>
  <c r="K173" i="105" s="1"/>
  <c r="K107" i="105"/>
  <c r="N139" i="105"/>
  <c r="G139" i="105"/>
  <c r="F139" i="105"/>
  <c r="K139" i="105"/>
  <c r="L139" i="105"/>
  <c r="M139" i="105"/>
  <c r="E139" i="105"/>
  <c r="I139" i="105"/>
  <c r="H139" i="105"/>
  <c r="J139" i="105"/>
  <c r="D139" i="105"/>
  <c r="O139" i="105"/>
  <c r="P139" i="105"/>
  <c r="K113" i="105"/>
  <c r="K123" i="105"/>
  <c r="K118" i="105"/>
  <c r="K120" i="105"/>
  <c r="K122" i="105"/>
  <c r="K119" i="105"/>
  <c r="K121" i="105"/>
  <c r="K124" i="105"/>
  <c r="E41" i="105"/>
  <c r="E20" i="105"/>
  <c r="G20" i="105" s="1"/>
  <c r="H48" i="105"/>
  <c r="H46" i="105"/>
  <c r="H50" i="105"/>
  <c r="H45" i="105"/>
  <c r="H49" i="105"/>
  <c r="E47" i="105"/>
  <c r="E26" i="105"/>
  <c r="G26" i="105" s="1"/>
  <c r="F132" i="105"/>
  <c r="D132" i="105"/>
  <c r="D108" i="105"/>
  <c r="D166" i="105" s="1" a="1"/>
  <c r="D166" i="105" s="1"/>
  <c r="E132" i="105"/>
  <c r="D107" i="105"/>
  <c r="G132" i="105"/>
  <c r="H132" i="105"/>
  <c r="I132" i="105"/>
  <c r="J132" i="105"/>
  <c r="K132" i="105"/>
  <c r="L132" i="105"/>
  <c r="M132" i="105"/>
  <c r="N132" i="105"/>
  <c r="O132" i="105"/>
  <c r="P132" i="105"/>
  <c r="D113" i="105"/>
  <c r="E25" i="105"/>
  <c r="G25" i="105" s="1"/>
  <c r="E46" i="105"/>
  <c r="E50" i="105"/>
  <c r="E29" i="105"/>
  <c r="G29" i="105" s="1"/>
  <c r="E108" i="105"/>
  <c r="E167" i="105" s="1" a="1"/>
  <c r="E167" i="105" s="1"/>
  <c r="G133" i="105"/>
  <c r="E107" i="105"/>
  <c r="F133" i="105"/>
  <c r="E133" i="105"/>
  <c r="D133" i="105"/>
  <c r="H133" i="105"/>
  <c r="I133" i="105"/>
  <c r="J133" i="105"/>
  <c r="K133" i="105"/>
  <c r="L133" i="105"/>
  <c r="M133" i="105"/>
  <c r="N133" i="105"/>
  <c r="O133" i="105"/>
  <c r="P133" i="105"/>
  <c r="E113" i="105"/>
  <c r="E124" i="105"/>
  <c r="G52" i="105"/>
  <c r="E30" i="105"/>
  <c r="G30" i="105" s="1"/>
  <c r="E51" i="105"/>
  <c r="L108" i="105"/>
  <c r="L174" i="105" s="1" a="1"/>
  <c r="L174" i="105" s="1"/>
  <c r="L107" i="105"/>
  <c r="F140" i="105"/>
  <c r="M140" i="105"/>
  <c r="H140" i="105"/>
  <c r="L140" i="105"/>
  <c r="J140" i="105"/>
  <c r="D140" i="105"/>
  <c r="E140" i="105"/>
  <c r="K140" i="105"/>
  <c r="G140" i="105"/>
  <c r="I140" i="105"/>
  <c r="N140" i="105"/>
  <c r="O140" i="105"/>
  <c r="P140" i="105"/>
  <c r="L113" i="105"/>
  <c r="L120" i="105"/>
  <c r="L117" i="105"/>
  <c r="L118" i="105"/>
  <c r="L123" i="105"/>
  <c r="L121" i="105"/>
  <c r="L119" i="105"/>
  <c r="L124" i="105"/>
  <c r="L122" i="105"/>
  <c r="I107" i="105"/>
  <c r="I108" i="105"/>
  <c r="I171" i="105" s="1" a="1"/>
  <c r="I171" i="105" s="1"/>
  <c r="E137" i="105"/>
  <c r="K137" i="105"/>
  <c r="G137" i="105"/>
  <c r="H137" i="105"/>
  <c r="D137" i="105"/>
  <c r="F137" i="105"/>
  <c r="J137" i="105"/>
  <c r="I137" i="105"/>
  <c r="L137" i="105"/>
  <c r="M137" i="105"/>
  <c r="N137" i="105"/>
  <c r="O137" i="105"/>
  <c r="P137" i="105"/>
  <c r="I113" i="105"/>
  <c r="I120" i="105"/>
  <c r="I122" i="105"/>
  <c r="I121" i="105"/>
  <c r="I124" i="105"/>
  <c r="I123" i="105"/>
  <c r="J107" i="105"/>
  <c r="J108" i="105"/>
  <c r="J172" i="105" s="1" a="1"/>
  <c r="J172" i="105" s="1"/>
  <c r="F138" i="105"/>
  <c r="K138" i="105"/>
  <c r="E138" i="105"/>
  <c r="J138" i="105"/>
  <c r="L138" i="105"/>
  <c r="H138" i="105"/>
  <c r="D138" i="105"/>
  <c r="G138" i="105"/>
  <c r="I138" i="105"/>
  <c r="M138" i="105"/>
  <c r="N138" i="105"/>
  <c r="O138" i="105"/>
  <c r="P138" i="105"/>
  <c r="J119" i="105"/>
  <c r="J120" i="105"/>
  <c r="J122" i="105"/>
  <c r="J123" i="105"/>
  <c r="J124" i="105"/>
  <c r="J121" i="105"/>
  <c r="J113" i="105"/>
  <c r="N108" i="105"/>
  <c r="N176" i="105" s="1" a="1"/>
  <c r="N176" i="105" s="1"/>
  <c r="N107" i="105"/>
  <c r="H142" i="105"/>
  <c r="L142" i="105"/>
  <c r="E142" i="105"/>
  <c r="O142" i="105"/>
  <c r="F142" i="105"/>
  <c r="G142" i="105"/>
  <c r="I142" i="105"/>
  <c r="K142" i="105"/>
  <c r="D142" i="105"/>
  <c r="M142" i="105"/>
  <c r="J142" i="105"/>
  <c r="P142" i="105"/>
  <c r="N142" i="105"/>
  <c r="N121" i="105"/>
  <c r="N123" i="105"/>
  <c r="N124" i="105"/>
  <c r="N119" i="105"/>
  <c r="N115" i="105"/>
  <c r="N120" i="105"/>
  <c r="N118" i="105"/>
  <c r="N122" i="105"/>
  <c r="N113" i="105"/>
  <c r="N117" i="105"/>
  <c r="N116" i="105"/>
  <c r="O107" i="105"/>
  <c r="O108" i="105"/>
  <c r="O177" i="105" s="1" a="1"/>
  <c r="O177" i="105" s="1"/>
  <c r="F143" i="105"/>
  <c r="L143" i="105"/>
  <c r="D143" i="105"/>
  <c r="M143" i="105"/>
  <c r="H143" i="105"/>
  <c r="E143" i="105"/>
  <c r="I143" i="105"/>
  <c r="K143" i="105"/>
  <c r="O143" i="105"/>
  <c r="P143" i="105"/>
  <c r="G143" i="105"/>
  <c r="N143" i="105"/>
  <c r="J143" i="105"/>
  <c r="O114" i="105"/>
  <c r="O121" i="105"/>
  <c r="O115" i="105"/>
  <c r="O118" i="105"/>
  <c r="O119" i="105"/>
  <c r="O120" i="105"/>
  <c r="O124" i="105"/>
  <c r="O113" i="105"/>
  <c r="O117" i="105"/>
  <c r="O116" i="105"/>
  <c r="O122" i="105"/>
  <c r="O123" i="105"/>
  <c r="E45" i="105"/>
  <c r="E24" i="105"/>
  <c r="G24" i="105" s="1"/>
  <c r="M108" i="105"/>
  <c r="M175" i="105" s="1" a="1"/>
  <c r="M175" i="105" s="1"/>
  <c r="M107" i="105"/>
  <c r="J141" i="105"/>
  <c r="N141" i="105"/>
  <c r="I141" i="105"/>
  <c r="O141" i="105"/>
  <c r="G141" i="105"/>
  <c r="M141" i="105"/>
  <c r="K141" i="105"/>
  <c r="E141" i="105"/>
  <c r="H141" i="105"/>
  <c r="L141" i="105"/>
  <c r="D141" i="105"/>
  <c r="F141" i="105"/>
  <c r="P141" i="105"/>
  <c r="M118" i="105"/>
  <c r="M116" i="105"/>
  <c r="M113" i="105"/>
  <c r="M122" i="105"/>
  <c r="M117" i="105"/>
  <c r="M121" i="105"/>
  <c r="M123" i="105"/>
  <c r="M120" i="105"/>
  <c r="M119" i="105"/>
  <c r="M124" i="105"/>
  <c r="H51" i="105"/>
  <c r="H44" i="105"/>
  <c r="D46" i="99"/>
  <c r="E69" i="96"/>
  <c r="K74" i="96"/>
  <c r="E50" i="99"/>
  <c r="E65" i="96"/>
  <c r="N69" i="96"/>
  <c r="H51" i="99"/>
  <c r="E74" i="96"/>
  <c r="N67" i="96"/>
  <c r="N64" i="96"/>
  <c r="F64" i="96"/>
  <c r="E64" i="96"/>
  <c r="N63" i="96"/>
  <c r="F69" i="96"/>
  <c r="D73" i="96"/>
  <c r="K47" i="99"/>
  <c r="D69" i="96"/>
  <c r="G48" i="99"/>
  <c r="E52" i="99"/>
  <c r="D55" i="99"/>
  <c r="H63" i="96"/>
  <c r="I46" i="99"/>
  <c r="G46" i="99"/>
  <c r="D74" i="96"/>
  <c r="F53" i="99"/>
  <c r="E47" i="99"/>
  <c r="E46" i="99"/>
  <c r="D50" i="99"/>
  <c r="J49" i="99"/>
  <c r="J48" i="99"/>
  <c r="F51" i="99"/>
  <c r="E67" i="96"/>
  <c r="E49" i="99"/>
  <c r="O72" i="96"/>
  <c r="N74" i="96"/>
  <c r="E70" i="96"/>
  <c r="M64" i="96"/>
  <c r="O67" i="96"/>
  <c r="M66" i="96"/>
  <c r="O71" i="96"/>
  <c r="L63" i="96"/>
  <c r="I52" i="99"/>
  <c r="L46" i="99"/>
  <c r="K48" i="99"/>
  <c r="J51" i="99"/>
  <c r="N72" i="96"/>
  <c r="F46" i="99"/>
  <c r="H69" i="96"/>
  <c r="E72" i="96"/>
  <c r="M71" i="96"/>
  <c r="I68" i="96"/>
  <c r="H53" i="99"/>
  <c r="M51" i="99"/>
  <c r="F56" i="99"/>
  <c r="G49" i="99"/>
  <c r="N53" i="99"/>
  <c r="N52" i="99"/>
  <c r="M55" i="99"/>
  <c r="M54" i="99"/>
  <c r="M68" i="96"/>
  <c r="M65" i="96"/>
  <c r="D63" i="96"/>
  <c r="H68" i="96"/>
  <c r="G72" i="96"/>
  <c r="G74" i="96"/>
  <c r="H17" i="96"/>
  <c r="P17" i="96" s="1"/>
  <c r="G66" i="96"/>
  <c r="G70" i="96"/>
  <c r="G68" i="96"/>
  <c r="G69" i="96"/>
  <c r="J71" i="96"/>
  <c r="K71" i="96"/>
  <c r="K69" i="96"/>
  <c r="K70" i="96"/>
  <c r="H13" i="96"/>
  <c r="P13" i="96" s="1"/>
  <c r="K72" i="96"/>
  <c r="K68" i="96"/>
  <c r="J64" i="96"/>
  <c r="J73" i="96"/>
  <c r="H14" i="96"/>
  <c r="P14" i="96" s="1"/>
  <c r="J72" i="96"/>
  <c r="J67" i="96"/>
  <c r="M46" i="99"/>
  <c r="I57" i="99"/>
  <c r="I45" i="99"/>
  <c r="O45" i="99"/>
  <c r="N45" i="99"/>
  <c r="N57" i="99"/>
  <c r="N71" i="99" s="1"/>
  <c r="G54" i="99"/>
  <c r="L56" i="99"/>
  <c r="P55" i="99"/>
  <c r="P73" i="99" s="1"/>
  <c r="O55" i="99"/>
  <c r="M45" i="99"/>
  <c r="M57" i="99"/>
  <c r="O53" i="99"/>
  <c r="P53" i="99"/>
  <c r="P71" i="99" s="1"/>
  <c r="P52" i="99"/>
  <c r="P70" i="99" s="1"/>
  <c r="O52" i="99"/>
  <c r="N51" i="99"/>
  <c r="N55" i="99"/>
  <c r="Q36" i="99"/>
  <c r="E17" i="99" s="1"/>
  <c r="G17" i="99" s="1"/>
  <c r="F54" i="99"/>
  <c r="G57" i="99"/>
  <c r="G45" i="99"/>
  <c r="F47" i="99"/>
  <c r="K57" i="99"/>
  <c r="K45" i="99"/>
  <c r="P46" i="99"/>
  <c r="P64" i="99" s="1"/>
  <c r="O46" i="99"/>
  <c r="P50" i="99"/>
  <c r="P68" i="99" s="1"/>
  <c r="O50" i="99"/>
  <c r="F45" i="99"/>
  <c r="F57" i="99"/>
  <c r="Q38" i="99"/>
  <c r="E19" i="99" s="1"/>
  <c r="G19" i="99" s="1"/>
  <c r="D56" i="99"/>
  <c r="E8" i="96"/>
  <c r="Q40" i="96"/>
  <c r="J65" i="96"/>
  <c r="D67" i="96"/>
  <c r="H20" i="96"/>
  <c r="P20" i="96" s="1"/>
  <c r="D72" i="96"/>
  <c r="D64" i="96"/>
  <c r="D66" i="96"/>
  <c r="J63" i="96"/>
  <c r="G63" i="96"/>
  <c r="H73" i="96"/>
  <c r="H64" i="96"/>
  <c r="H67" i="96"/>
  <c r="H65" i="96"/>
  <c r="H16" i="96"/>
  <c r="P16" i="96" s="1"/>
  <c r="M56" i="99"/>
  <c r="H54" i="99"/>
  <c r="D45" i="99"/>
  <c r="D57" i="99"/>
  <c r="H57" i="99"/>
  <c r="H45" i="99"/>
  <c r="G47" i="99"/>
  <c r="N48" i="99"/>
  <c r="M48" i="99"/>
  <c r="F50" i="99"/>
  <c r="F49" i="99"/>
  <c r="Q32" i="99"/>
  <c r="E13" i="99" s="1"/>
  <c r="G13" i="99" s="1"/>
  <c r="J50" i="99"/>
  <c r="D54" i="99"/>
  <c r="H9" i="96"/>
  <c r="P9" i="96" s="1"/>
  <c r="O58" i="96"/>
  <c r="O64" i="96"/>
  <c r="K66" i="96"/>
  <c r="K64" i="96"/>
  <c r="D65" i="96"/>
  <c r="O70" i="96"/>
  <c r="K63" i="96"/>
  <c r="L52" i="99"/>
  <c r="D49" i="99"/>
  <c r="L54" i="99"/>
  <c r="E45" i="99"/>
  <c r="E57" i="99"/>
  <c r="Q35" i="99"/>
  <c r="E16" i="99" s="1"/>
  <c r="G16" i="99" s="1"/>
  <c r="G53" i="99"/>
  <c r="G50" i="99"/>
  <c r="Q30" i="99"/>
  <c r="E11" i="99" s="1"/>
  <c r="G11" i="99" s="1"/>
  <c r="L48" i="99"/>
  <c r="F52" i="99"/>
  <c r="E55" i="99"/>
  <c r="Q37" i="99"/>
  <c r="E18" i="99" s="1"/>
  <c r="G18" i="99" s="1"/>
  <c r="E54" i="99"/>
  <c r="J46" i="99"/>
  <c r="J45" i="99"/>
  <c r="J57" i="99"/>
  <c r="J70" i="99" s="1"/>
  <c r="H74" i="96"/>
  <c r="K73" i="96"/>
  <c r="D68" i="96"/>
  <c r="K67" i="96"/>
  <c r="G67" i="96"/>
  <c r="M74" i="96"/>
  <c r="M70" i="96"/>
  <c r="M69" i="96"/>
  <c r="M72" i="96"/>
  <c r="M73" i="96"/>
  <c r="H11" i="96"/>
  <c r="P11" i="96" s="1"/>
  <c r="M67" i="96"/>
  <c r="G71" i="96"/>
  <c r="K65" i="96"/>
  <c r="F71" i="96"/>
  <c r="I47" i="99"/>
  <c r="H50" i="99"/>
  <c r="E56" i="99"/>
  <c r="K50" i="99"/>
  <c r="G55" i="99"/>
  <c r="F55" i="99"/>
  <c r="K53" i="99"/>
  <c r="L53" i="99"/>
  <c r="P51" i="99"/>
  <c r="P69" i="99" s="1"/>
  <c r="O51" i="99"/>
  <c r="K46" i="99"/>
  <c r="I51" i="99"/>
  <c r="Q33" i="99"/>
  <c r="E14" i="99" s="1"/>
  <c r="G14" i="99" s="1"/>
  <c r="I50" i="99"/>
  <c r="L66" i="96"/>
  <c r="G64" i="96"/>
  <c r="L70" i="96"/>
  <c r="I69" i="96"/>
  <c r="E63" i="96"/>
  <c r="H70" i="96"/>
  <c r="M63" i="96"/>
  <c r="L71" i="96"/>
  <c r="D70" i="96"/>
  <c r="L69" i="96"/>
  <c r="H12" i="96"/>
  <c r="P12" i="96" s="1"/>
  <c r="L64" i="96"/>
  <c r="L72" i="96"/>
  <c r="L74" i="96"/>
  <c r="L67" i="96"/>
  <c r="L65" i="96"/>
  <c r="J70" i="96"/>
  <c r="I63" i="96"/>
  <c r="D52" i="99"/>
  <c r="D51" i="99"/>
  <c r="D48" i="99"/>
  <c r="L47" i="99"/>
  <c r="J47" i="99"/>
  <c r="L49" i="99"/>
  <c r="K49" i="99"/>
  <c r="Q31" i="99"/>
  <c r="E12" i="99" s="1"/>
  <c r="G12" i="99" s="1"/>
  <c r="O56" i="99"/>
  <c r="N56" i="99"/>
  <c r="O49" i="99"/>
  <c r="P49" i="99"/>
  <c r="P67" i="99" s="1"/>
  <c r="I54" i="99"/>
  <c r="I53" i="99"/>
  <c r="F48" i="99"/>
  <c r="H56" i="99"/>
  <c r="H55" i="99"/>
  <c r="F63" i="96"/>
  <c r="H72" i="96"/>
  <c r="G73" i="96"/>
  <c r="G65" i="96"/>
  <c r="E66" i="96"/>
  <c r="E71" i="96"/>
  <c r="E68" i="96"/>
  <c r="H19" i="96"/>
  <c r="P19" i="96" s="1"/>
  <c r="N65" i="96"/>
  <c r="H10" i="96"/>
  <c r="P10" i="96" s="1"/>
  <c r="N70" i="96"/>
  <c r="N66" i="96"/>
  <c r="N71" i="96"/>
  <c r="N73" i="96"/>
  <c r="N68" i="96"/>
  <c r="I67" i="96"/>
  <c r="J66" i="96"/>
  <c r="H71" i="96"/>
  <c r="I73" i="96"/>
  <c r="I65" i="96"/>
  <c r="H15" i="96"/>
  <c r="P15" i="96" s="1"/>
  <c r="I74" i="96"/>
  <c r="I70" i="96"/>
  <c r="I72" i="96"/>
  <c r="I64" i="96"/>
  <c r="N47" i="99"/>
  <c r="Q29" i="99"/>
  <c r="E10" i="99" s="1"/>
  <c r="G10" i="99" s="1"/>
  <c r="M47" i="99"/>
  <c r="H49" i="99"/>
  <c r="K52" i="99"/>
  <c r="L51" i="99"/>
  <c r="K51" i="99"/>
  <c r="H46" i="99"/>
  <c r="D53" i="99"/>
  <c r="O54" i="99"/>
  <c r="N54" i="99"/>
  <c r="P45" i="99"/>
  <c r="P63" i="99" s="1"/>
  <c r="Q27" i="99"/>
  <c r="O57" i="99"/>
  <c r="E53" i="99"/>
  <c r="F67" i="96"/>
  <c r="H18" i="96"/>
  <c r="P18" i="96" s="1"/>
  <c r="F66" i="96"/>
  <c r="F73" i="96"/>
  <c r="F68" i="96"/>
  <c r="F74" i="96"/>
  <c r="F65" i="96"/>
  <c r="L73" i="96"/>
  <c r="F70" i="96"/>
  <c r="F72" i="96"/>
  <c r="D71" i="96"/>
  <c r="I66" i="96"/>
  <c r="O65" i="96"/>
  <c r="I71" i="96"/>
  <c r="J74" i="96"/>
  <c r="O68" i="96"/>
  <c r="I49" i="99"/>
  <c r="H52" i="99"/>
  <c r="Q34" i="99"/>
  <c r="E15" i="99" s="1"/>
  <c r="G15" i="99" s="1"/>
  <c r="M53" i="99"/>
  <c r="I48" i="99"/>
  <c r="Q28" i="99"/>
  <c r="E9" i="99" s="1"/>
  <c r="G9" i="99" s="1"/>
  <c r="N46" i="99"/>
  <c r="D47" i="99"/>
  <c r="K56" i="99"/>
  <c r="J56" i="99"/>
  <c r="G51" i="99"/>
  <c r="J55" i="99"/>
  <c r="P48" i="99"/>
  <c r="P66" i="99" s="1"/>
  <c r="O48" i="99"/>
  <c r="P47" i="99"/>
  <c r="P65" i="99" s="1"/>
  <c r="O47" i="99"/>
  <c r="N50" i="99"/>
  <c r="N49" i="99"/>
  <c r="L57" i="99"/>
  <c r="L45" i="99"/>
  <c r="M52" i="99"/>
  <c r="E51" i="99"/>
  <c r="O63" i="96"/>
  <c r="J69" i="96"/>
  <c r="O69" i="96"/>
  <c r="J68" i="96"/>
  <c r="O73" i="96"/>
  <c r="E73" i="96"/>
  <c r="O66" i="96"/>
  <c r="O74" i="96"/>
  <c r="H66" i="96"/>
  <c r="Q85" i="66"/>
  <c r="Q87" i="66"/>
  <c r="Q10" i="103"/>
  <c r="R10" i="103" s="1"/>
  <c r="I12" i="103"/>
  <c r="F12" i="103" s="1"/>
  <c r="J59" i="103"/>
  <c r="L11" i="103"/>
  <c r="K11" i="103"/>
  <c r="O11" i="103"/>
  <c r="G11" i="103"/>
  <c r="P11" i="103"/>
  <c r="M10" i="103"/>
  <c r="N10" i="103" s="1"/>
  <c r="G8" i="102"/>
  <c r="G22" i="102" s="1"/>
  <c r="I40" i="19" s="1"/>
  <c r="L8" i="102"/>
  <c r="E22" i="102"/>
  <c r="J1" i="102"/>
  <c r="P8" i="102"/>
  <c r="P22" i="102" a="1"/>
  <c r="P22" i="102" s="1"/>
  <c r="N58" i="102"/>
  <c r="M9" i="100"/>
  <c r="N9" i="100" s="1"/>
  <c r="I11" i="100"/>
  <c r="F11" i="100" s="1"/>
  <c r="K59" i="100"/>
  <c r="P10" i="100"/>
  <c r="O10" i="100"/>
  <c r="G10" i="100"/>
  <c r="L10" i="100"/>
  <c r="K10" i="100"/>
  <c r="Q9" i="100"/>
  <c r="R9" i="100" s="1"/>
  <c r="Q10" i="97"/>
  <c r="R10" i="97" s="1"/>
  <c r="L11" i="97"/>
  <c r="K11" i="97"/>
  <c r="P11" i="97"/>
  <c r="O11" i="97"/>
  <c r="G11" i="97"/>
  <c r="I12" i="97"/>
  <c r="F12" i="97" s="1"/>
  <c r="J59" i="97"/>
  <c r="M10" i="97"/>
  <c r="N10" i="97" s="1"/>
  <c r="Q10" i="94"/>
  <c r="R10" i="94" s="1"/>
  <c r="M10" i="94"/>
  <c r="N10" i="94" s="1"/>
  <c r="I12" i="94"/>
  <c r="F12" i="94" s="1"/>
  <c r="J59" i="94"/>
  <c r="L11" i="94"/>
  <c r="K11" i="94"/>
  <c r="P11" i="94"/>
  <c r="O11" i="94"/>
  <c r="G11" i="94"/>
  <c r="Q10" i="88"/>
  <c r="R10" i="88" s="1"/>
  <c r="I11" i="91"/>
  <c r="F11" i="91" s="1"/>
  <c r="K59" i="91"/>
  <c r="K10" i="91"/>
  <c r="P10" i="91"/>
  <c r="O10" i="91"/>
  <c r="G10" i="91"/>
  <c r="L10" i="91"/>
  <c r="Q9" i="91"/>
  <c r="R9" i="91" s="1"/>
  <c r="M9" i="91"/>
  <c r="N9" i="91" s="1"/>
  <c r="M10" i="88"/>
  <c r="N10" i="88" s="1"/>
  <c r="I12" i="88"/>
  <c r="F12" i="88" s="1"/>
  <c r="J59" i="88"/>
  <c r="O11" i="88"/>
  <c r="G11" i="88"/>
  <c r="L11" i="88"/>
  <c r="K11" i="88"/>
  <c r="P11" i="88"/>
  <c r="O177" i="108" l="1" a="1"/>
  <c r="O177" i="108" s="1"/>
  <c r="L174" i="108" a="1"/>
  <c r="L174" i="108" s="1"/>
  <c r="G169" i="108" a="1"/>
  <c r="G169" i="108" s="1"/>
  <c r="M175" i="108" a="1"/>
  <c r="M175" i="108" s="1"/>
  <c r="E167" i="108" a="1"/>
  <c r="E167" i="108" s="1"/>
  <c r="J172" i="108" a="1"/>
  <c r="J172" i="108" s="1"/>
  <c r="I171" i="108" a="1"/>
  <c r="I171" i="108" s="1"/>
  <c r="K173" i="108" a="1"/>
  <c r="K173" i="108" s="1"/>
  <c r="F168" i="108" a="1"/>
  <c r="F168" i="108" s="1"/>
  <c r="H170" i="108" a="1"/>
  <c r="H170" i="108" s="1"/>
  <c r="D166" i="108" a="1"/>
  <c r="D166" i="108" s="1"/>
  <c r="N176" i="108" a="1"/>
  <c r="N176" i="108" s="1"/>
  <c r="P144" i="109"/>
  <c r="T132" i="109" s="1"/>
  <c r="P108" i="109"/>
  <c r="P178" i="109" s="1" a="1"/>
  <c r="P178" i="109" s="1"/>
  <c r="O90" i="108"/>
  <c r="I41" i="108" s="1"/>
  <c r="L20" i="108" s="1"/>
  <c r="H40" i="109"/>
  <c r="I48" i="111"/>
  <c r="L27" i="111" s="1"/>
  <c r="N27" i="111" s="1"/>
  <c r="G90" i="111"/>
  <c r="N26" i="111"/>
  <c r="N118" i="109"/>
  <c r="N113" i="109"/>
  <c r="N123" i="109"/>
  <c r="N121" i="109"/>
  <c r="N116" i="109"/>
  <c r="N119" i="109"/>
  <c r="N120" i="109"/>
  <c r="N115" i="109"/>
  <c r="N124" i="109"/>
  <c r="O90" i="109"/>
  <c r="I41" i="109" s="1"/>
  <c r="L20" i="109" s="1"/>
  <c r="L119" i="109"/>
  <c r="E48" i="109"/>
  <c r="G48" i="109" s="1"/>
  <c r="H107" i="109"/>
  <c r="H122" i="109"/>
  <c r="E25" i="109"/>
  <c r="G25" i="109" s="1"/>
  <c r="E50" i="110"/>
  <c r="E29" i="110"/>
  <c r="G29" i="110" s="1"/>
  <c r="H52" i="110"/>
  <c r="M31" i="110" s="1"/>
  <c r="E45" i="110"/>
  <c r="E24" i="110"/>
  <c r="G24" i="110" s="1"/>
  <c r="E28" i="110"/>
  <c r="G28" i="110" s="1"/>
  <c r="E49" i="110"/>
  <c r="H49" i="110"/>
  <c r="F107" i="110"/>
  <c r="F108" i="110"/>
  <c r="F168" i="110" s="1" a="1"/>
  <c r="F168" i="110" s="1"/>
  <c r="H134" i="110"/>
  <c r="D134" i="110"/>
  <c r="E134" i="110"/>
  <c r="G134" i="110"/>
  <c r="F134" i="110"/>
  <c r="I134" i="110"/>
  <c r="J134" i="110"/>
  <c r="K134" i="110"/>
  <c r="L134" i="110"/>
  <c r="F123" i="110"/>
  <c r="F113" i="110"/>
  <c r="M134" i="110"/>
  <c r="F124" i="110"/>
  <c r="N134" i="110"/>
  <c r="O134" i="110"/>
  <c r="P134" i="110"/>
  <c r="M107" i="110"/>
  <c r="M108" i="110"/>
  <c r="M175" i="110" s="1" a="1"/>
  <c r="M175" i="110" s="1"/>
  <c r="M123" i="110"/>
  <c r="M113" i="110"/>
  <c r="M116" i="110"/>
  <c r="M117" i="110"/>
  <c r="M121" i="110"/>
  <c r="M122" i="110"/>
  <c r="M119" i="110"/>
  <c r="M120" i="110"/>
  <c r="M118" i="110"/>
  <c r="M141" i="110"/>
  <c r="D141" i="110"/>
  <c r="M124" i="110"/>
  <c r="E141" i="110"/>
  <c r="G141" i="110"/>
  <c r="K141" i="110"/>
  <c r="F141" i="110"/>
  <c r="I141" i="110"/>
  <c r="J141" i="110"/>
  <c r="H141" i="110"/>
  <c r="N141" i="110"/>
  <c r="L141" i="110"/>
  <c r="O141" i="110"/>
  <c r="P141" i="110"/>
  <c r="H41" i="110"/>
  <c r="E44" i="110"/>
  <c r="E23" i="110"/>
  <c r="G23" i="110" s="1"/>
  <c r="J123" i="109"/>
  <c r="N122" i="109"/>
  <c r="N117" i="109"/>
  <c r="K107" i="110"/>
  <c r="K108" i="110"/>
  <c r="K173" i="110" s="1" a="1"/>
  <c r="K173" i="110" s="1"/>
  <c r="K139" i="110"/>
  <c r="J139" i="110"/>
  <c r="K122" i="110"/>
  <c r="I139" i="110"/>
  <c r="D139" i="110"/>
  <c r="L139" i="110"/>
  <c r="F139" i="110"/>
  <c r="H139" i="110"/>
  <c r="M139" i="110"/>
  <c r="G139" i="110"/>
  <c r="E139" i="110"/>
  <c r="K119" i="110"/>
  <c r="K120" i="110"/>
  <c r="K121" i="110"/>
  <c r="K118" i="110"/>
  <c r="K123" i="110"/>
  <c r="K113" i="110"/>
  <c r="K124" i="110"/>
  <c r="N139" i="110"/>
  <c r="O139" i="110"/>
  <c r="P139" i="110"/>
  <c r="E48" i="110"/>
  <c r="E27" i="110"/>
  <c r="G27" i="110" s="1"/>
  <c r="H48" i="110"/>
  <c r="H47" i="110"/>
  <c r="G52" i="110"/>
  <c r="H43" i="110"/>
  <c r="H45" i="110"/>
  <c r="E47" i="110"/>
  <c r="E26" i="110"/>
  <c r="G26" i="110" s="1"/>
  <c r="L107" i="110"/>
  <c r="L108" i="110"/>
  <c r="L174" i="110" s="1" a="1"/>
  <c r="L174" i="110" s="1"/>
  <c r="M140" i="110"/>
  <c r="L122" i="110"/>
  <c r="G140" i="110"/>
  <c r="L120" i="110"/>
  <c r="D140" i="110"/>
  <c r="L140" i="110"/>
  <c r="L123" i="110"/>
  <c r="L113" i="110"/>
  <c r="L117" i="110"/>
  <c r="L119" i="110"/>
  <c r="J140" i="110"/>
  <c r="L121" i="110"/>
  <c r="I140" i="110"/>
  <c r="K140" i="110"/>
  <c r="F140" i="110"/>
  <c r="L118" i="110"/>
  <c r="E140" i="110"/>
  <c r="H140" i="110"/>
  <c r="N140" i="110"/>
  <c r="L124" i="110"/>
  <c r="O140" i="110"/>
  <c r="P140" i="110"/>
  <c r="I108" i="110"/>
  <c r="I171" i="110" s="1" a="1"/>
  <c r="I171" i="110" s="1"/>
  <c r="I107" i="110"/>
  <c r="D137" i="110"/>
  <c r="J137" i="110"/>
  <c r="H137" i="110"/>
  <c r="G137" i="110"/>
  <c r="F137" i="110"/>
  <c r="I137" i="110"/>
  <c r="E137" i="110"/>
  <c r="K137" i="110"/>
  <c r="L137" i="110"/>
  <c r="I122" i="110"/>
  <c r="M137" i="110"/>
  <c r="I120" i="110"/>
  <c r="I113" i="110"/>
  <c r="I121" i="110"/>
  <c r="I123" i="110"/>
  <c r="N137" i="110"/>
  <c r="I124" i="110"/>
  <c r="O137" i="110"/>
  <c r="P137" i="110"/>
  <c r="P90" i="110"/>
  <c r="I40" i="110" s="1"/>
  <c r="H40" i="110"/>
  <c r="E20" i="110"/>
  <c r="G20" i="110" s="1"/>
  <c r="E41" i="110"/>
  <c r="L121" i="109"/>
  <c r="H44" i="110"/>
  <c r="N107" i="110"/>
  <c r="N108" i="110"/>
  <c r="N176" i="110" s="1" a="1"/>
  <c r="N176" i="110" s="1"/>
  <c r="N119" i="110"/>
  <c r="N123" i="110"/>
  <c r="N118" i="110"/>
  <c r="N121" i="110"/>
  <c r="N115" i="110"/>
  <c r="N120" i="110"/>
  <c r="N122" i="110"/>
  <c r="N113" i="110"/>
  <c r="N117" i="110"/>
  <c r="N116" i="110"/>
  <c r="N124" i="110"/>
  <c r="M142" i="110"/>
  <c r="I142" i="110"/>
  <c r="E142" i="110"/>
  <c r="J142" i="110"/>
  <c r="F142" i="110"/>
  <c r="L142" i="110"/>
  <c r="N142" i="110"/>
  <c r="O142" i="110"/>
  <c r="D142" i="110"/>
  <c r="K142" i="110"/>
  <c r="H142" i="110"/>
  <c r="G142" i="110"/>
  <c r="P142" i="110"/>
  <c r="E25" i="110"/>
  <c r="G25" i="110" s="1"/>
  <c r="E46" i="110"/>
  <c r="E40" i="110"/>
  <c r="Q72" i="110"/>
  <c r="E19" i="110"/>
  <c r="J136" i="109"/>
  <c r="E42" i="110"/>
  <c r="E21" i="110"/>
  <c r="G21" i="110" s="1"/>
  <c r="H42" i="110"/>
  <c r="H46" i="110"/>
  <c r="M25" i="110" s="1"/>
  <c r="E107" i="110"/>
  <c r="E108" i="110"/>
  <c r="E167" i="110" s="1" a="1"/>
  <c r="E167" i="110" s="1"/>
  <c r="D133" i="110"/>
  <c r="E133" i="110"/>
  <c r="F133" i="110"/>
  <c r="G133" i="110"/>
  <c r="H133" i="110"/>
  <c r="I133" i="110"/>
  <c r="J133" i="110"/>
  <c r="K133" i="110"/>
  <c r="L133" i="110"/>
  <c r="E113" i="110"/>
  <c r="M133" i="110"/>
  <c r="N133" i="110"/>
  <c r="E124" i="110"/>
  <c r="O133" i="110"/>
  <c r="P133" i="110"/>
  <c r="E30" i="110"/>
  <c r="G30" i="110" s="1"/>
  <c r="E51" i="110"/>
  <c r="O107" i="110"/>
  <c r="O108" i="110"/>
  <c r="O177" i="110" s="1" a="1"/>
  <c r="O177" i="110" s="1"/>
  <c r="O115" i="110"/>
  <c r="O122" i="110"/>
  <c r="O123" i="110"/>
  <c r="O119" i="110"/>
  <c r="O116" i="110"/>
  <c r="O117" i="110"/>
  <c r="O120" i="110"/>
  <c r="O118" i="110"/>
  <c r="O113" i="110"/>
  <c r="O121" i="110"/>
  <c r="O124" i="110"/>
  <c r="O114" i="110"/>
  <c r="P143" i="110"/>
  <c r="I143" i="110"/>
  <c r="M143" i="110"/>
  <c r="O143" i="110"/>
  <c r="E143" i="110"/>
  <c r="N143" i="110"/>
  <c r="K143" i="110"/>
  <c r="G143" i="110"/>
  <c r="H143" i="110"/>
  <c r="F143" i="110"/>
  <c r="J143" i="110"/>
  <c r="L143" i="110"/>
  <c r="D143" i="110"/>
  <c r="H50" i="110"/>
  <c r="H108" i="110"/>
  <c r="H170" i="110" s="1" a="1"/>
  <c r="H170" i="110" s="1"/>
  <c r="H107" i="110"/>
  <c r="E136" i="110"/>
  <c r="H136" i="110"/>
  <c r="D136" i="110"/>
  <c r="G136" i="110"/>
  <c r="I136" i="110"/>
  <c r="J136" i="110"/>
  <c r="F136" i="110"/>
  <c r="K136" i="110"/>
  <c r="L136" i="110"/>
  <c r="H122" i="110"/>
  <c r="M136" i="110"/>
  <c r="H113" i="110"/>
  <c r="H121" i="110"/>
  <c r="H123" i="110"/>
  <c r="H124" i="110"/>
  <c r="N136" i="110"/>
  <c r="O136" i="110"/>
  <c r="P136" i="110"/>
  <c r="M21" i="108"/>
  <c r="L124" i="109"/>
  <c r="K144" i="109"/>
  <c r="L117" i="109"/>
  <c r="K124" i="109"/>
  <c r="E132" i="110"/>
  <c r="D107" i="110"/>
  <c r="D132" i="110"/>
  <c r="D108" i="110"/>
  <c r="D166" i="110" s="1" a="1"/>
  <c r="D166" i="110" s="1"/>
  <c r="F132" i="110"/>
  <c r="G132" i="110"/>
  <c r="H132" i="110"/>
  <c r="I132" i="110"/>
  <c r="J132" i="110"/>
  <c r="K132" i="110"/>
  <c r="L132" i="110"/>
  <c r="M132" i="110"/>
  <c r="D113" i="110"/>
  <c r="N132" i="110"/>
  <c r="O132" i="110"/>
  <c r="P132" i="110"/>
  <c r="J108" i="110"/>
  <c r="J172" i="110" s="1" a="1"/>
  <c r="J172" i="110" s="1"/>
  <c r="J107" i="110"/>
  <c r="F138" i="110"/>
  <c r="D138" i="110"/>
  <c r="K138" i="110"/>
  <c r="G138" i="110"/>
  <c r="I138" i="110"/>
  <c r="E138" i="110"/>
  <c r="H138" i="110"/>
  <c r="J138" i="110"/>
  <c r="L138" i="110"/>
  <c r="J113" i="110"/>
  <c r="J121" i="110"/>
  <c r="J119" i="110"/>
  <c r="J123" i="110"/>
  <c r="J122" i="110"/>
  <c r="M138" i="110"/>
  <c r="J120" i="110"/>
  <c r="N138" i="110"/>
  <c r="J124" i="110"/>
  <c r="O138" i="110"/>
  <c r="P138" i="110"/>
  <c r="G107" i="110"/>
  <c r="G108" i="110"/>
  <c r="G169" i="110" s="1" a="1"/>
  <c r="G169" i="110" s="1"/>
  <c r="I135" i="110"/>
  <c r="H135" i="110"/>
  <c r="E135" i="110"/>
  <c r="G135" i="110"/>
  <c r="D135" i="110"/>
  <c r="F135" i="110"/>
  <c r="J135" i="110"/>
  <c r="K135" i="110"/>
  <c r="G122" i="110"/>
  <c r="L135" i="110"/>
  <c r="G113" i="110"/>
  <c r="M135" i="110"/>
  <c r="G123" i="110"/>
  <c r="G124" i="110"/>
  <c r="N135" i="110"/>
  <c r="O135" i="110"/>
  <c r="P135" i="110"/>
  <c r="E22" i="110"/>
  <c r="G22" i="110" s="1"/>
  <c r="E43" i="110"/>
  <c r="H51" i="110"/>
  <c r="P108" i="110"/>
  <c r="P178" i="110" s="1" a="1"/>
  <c r="P178" i="110" s="1"/>
  <c r="P107" i="110"/>
  <c r="I144" i="110"/>
  <c r="L144" i="110"/>
  <c r="P144" i="110"/>
  <c r="T132" i="110" s="1"/>
  <c r="E144" i="110"/>
  <c r="H144" i="110"/>
  <c r="J144" i="110"/>
  <c r="O144" i="110"/>
  <c r="F144" i="110"/>
  <c r="G144" i="110"/>
  <c r="N144" i="110"/>
  <c r="K144" i="110"/>
  <c r="D144" i="110"/>
  <c r="M144" i="110"/>
  <c r="H124" i="109"/>
  <c r="L113" i="109"/>
  <c r="G140" i="109"/>
  <c r="L144" i="109"/>
  <c r="H138" i="109"/>
  <c r="J113" i="109"/>
  <c r="P136" i="109"/>
  <c r="L120" i="109"/>
  <c r="L140" i="109"/>
  <c r="O122" i="109"/>
  <c r="E21" i="109"/>
  <c r="G21" i="109" s="1"/>
  <c r="L123" i="109"/>
  <c r="P140" i="109"/>
  <c r="O119" i="109"/>
  <c r="L136" i="109"/>
  <c r="L122" i="109"/>
  <c r="L108" i="109"/>
  <c r="O44" i="109" s="1"/>
  <c r="O124" i="109"/>
  <c r="K113" i="109"/>
  <c r="F123" i="109"/>
  <c r="N135" i="109"/>
  <c r="H123" i="109"/>
  <c r="H136" i="109"/>
  <c r="L118" i="109"/>
  <c r="L107" i="109"/>
  <c r="G124" i="109"/>
  <c r="H121" i="109"/>
  <c r="H108" i="109"/>
  <c r="O48" i="109" s="1"/>
  <c r="H135" i="109"/>
  <c r="H144" i="109"/>
  <c r="O120" i="109"/>
  <c r="P143" i="109"/>
  <c r="P135" i="109"/>
  <c r="O115" i="109"/>
  <c r="L135" i="109"/>
  <c r="P138" i="109"/>
  <c r="G135" i="109"/>
  <c r="E26" i="109"/>
  <c r="G26" i="109" s="1"/>
  <c r="G136" i="109"/>
  <c r="O114" i="109"/>
  <c r="J135" i="109"/>
  <c r="J107" i="109"/>
  <c r="O116" i="109"/>
  <c r="O123" i="109"/>
  <c r="J144" i="109"/>
  <c r="G123" i="109"/>
  <c r="M136" i="109"/>
  <c r="J140" i="109"/>
  <c r="O118" i="109"/>
  <c r="O121" i="109"/>
  <c r="E51" i="109"/>
  <c r="G51" i="109" s="1"/>
  <c r="G122" i="109"/>
  <c r="G108" i="109"/>
  <c r="O49" i="109" s="1"/>
  <c r="O117" i="109"/>
  <c r="G144" i="109"/>
  <c r="G107" i="109"/>
  <c r="K120" i="109"/>
  <c r="H140" i="109"/>
  <c r="J121" i="109"/>
  <c r="F138" i="109"/>
  <c r="K121" i="109"/>
  <c r="J120" i="109"/>
  <c r="O138" i="109"/>
  <c r="K119" i="109"/>
  <c r="J108" i="109"/>
  <c r="O46" i="109" s="1"/>
  <c r="M29" i="109"/>
  <c r="J122" i="109"/>
  <c r="M28" i="105"/>
  <c r="I137" i="109"/>
  <c r="H143" i="109"/>
  <c r="J124" i="109"/>
  <c r="M144" i="109"/>
  <c r="M132" i="109"/>
  <c r="L138" i="109"/>
  <c r="K123" i="109"/>
  <c r="I108" i="109"/>
  <c r="O47" i="109" s="1"/>
  <c r="D134" i="109"/>
  <c r="M118" i="109"/>
  <c r="K139" i="109"/>
  <c r="H142" i="109"/>
  <c r="D143" i="109"/>
  <c r="Q72" i="109"/>
  <c r="M23" i="109"/>
  <c r="M113" i="109"/>
  <c r="J119" i="109"/>
  <c r="J138" i="109"/>
  <c r="K118" i="109"/>
  <c r="I134" i="109"/>
  <c r="I142" i="109"/>
  <c r="E49" i="109"/>
  <c r="M28" i="109" s="1"/>
  <c r="M121" i="109"/>
  <c r="D141" i="109"/>
  <c r="D144" i="109"/>
  <c r="D138" i="109"/>
  <c r="I123" i="109"/>
  <c r="P132" i="109"/>
  <c r="G138" i="109"/>
  <c r="K122" i="109"/>
  <c r="F124" i="109"/>
  <c r="F141" i="109"/>
  <c r="P134" i="109"/>
  <c r="F107" i="109"/>
  <c r="I120" i="109"/>
  <c r="L137" i="109"/>
  <c r="I136" i="109"/>
  <c r="M117" i="109"/>
  <c r="M124" i="109"/>
  <c r="I141" i="109"/>
  <c r="I132" i="109"/>
  <c r="G132" i="109"/>
  <c r="N133" i="109"/>
  <c r="D142" i="109"/>
  <c r="G134" i="109"/>
  <c r="H134" i="109"/>
  <c r="M134" i="109"/>
  <c r="O137" i="109"/>
  <c r="F136" i="109"/>
  <c r="M140" i="109"/>
  <c r="M116" i="109"/>
  <c r="L141" i="109"/>
  <c r="G141" i="109"/>
  <c r="F144" i="109"/>
  <c r="D107" i="109"/>
  <c r="H132" i="109"/>
  <c r="E133" i="109"/>
  <c r="D135" i="109"/>
  <c r="G137" i="109"/>
  <c r="I107" i="109"/>
  <c r="F134" i="109"/>
  <c r="F108" i="109"/>
  <c r="O50" i="109" s="1"/>
  <c r="I121" i="109"/>
  <c r="F137" i="109"/>
  <c r="I140" i="109"/>
  <c r="M123" i="109"/>
  <c r="O141" i="109"/>
  <c r="H141" i="109"/>
  <c r="D108" i="109"/>
  <c r="O52" i="109" s="1"/>
  <c r="J134" i="109"/>
  <c r="I124" i="109"/>
  <c r="H137" i="109"/>
  <c r="F140" i="109"/>
  <c r="M122" i="109"/>
  <c r="M141" i="109"/>
  <c r="M107" i="109"/>
  <c r="J132" i="109"/>
  <c r="I135" i="109"/>
  <c r="M138" i="109"/>
  <c r="I122" i="109"/>
  <c r="F132" i="109"/>
  <c r="L134" i="109"/>
  <c r="J137" i="109"/>
  <c r="M137" i="109"/>
  <c r="D136" i="109"/>
  <c r="D140" i="109"/>
  <c r="M120" i="109"/>
  <c r="J141" i="109"/>
  <c r="M108" i="109"/>
  <c r="O43" i="109" s="1"/>
  <c r="I144" i="109"/>
  <c r="D132" i="109"/>
  <c r="M22" i="109"/>
  <c r="F135" i="109"/>
  <c r="I138" i="109"/>
  <c r="G142" i="109"/>
  <c r="F113" i="109"/>
  <c r="D137" i="109"/>
  <c r="P137" i="109"/>
  <c r="M119" i="109"/>
  <c r="P141" i="109"/>
  <c r="L132" i="109"/>
  <c r="M135" i="109"/>
  <c r="N139" i="109"/>
  <c r="O136" i="109"/>
  <c r="E140" i="109"/>
  <c r="J143" i="109"/>
  <c r="F143" i="109"/>
  <c r="E141" i="109"/>
  <c r="K133" i="109"/>
  <c r="L133" i="109"/>
  <c r="O135" i="109"/>
  <c r="P139" i="109"/>
  <c r="G139" i="109"/>
  <c r="N142" i="109"/>
  <c r="P142" i="109"/>
  <c r="D139" i="109"/>
  <c r="O134" i="109"/>
  <c r="E137" i="109"/>
  <c r="O140" i="109"/>
  <c r="G143" i="109"/>
  <c r="N143" i="109"/>
  <c r="N141" i="109"/>
  <c r="K132" i="109"/>
  <c r="G133" i="109"/>
  <c r="M133" i="109"/>
  <c r="M139" i="109"/>
  <c r="O139" i="109"/>
  <c r="O142" i="109"/>
  <c r="K142" i="109"/>
  <c r="E138" i="109"/>
  <c r="L139" i="109"/>
  <c r="K134" i="109"/>
  <c r="N137" i="109"/>
  <c r="E136" i="109"/>
  <c r="M143" i="109"/>
  <c r="E143" i="109"/>
  <c r="K141" i="109"/>
  <c r="N144" i="109"/>
  <c r="M25" i="109"/>
  <c r="E124" i="109"/>
  <c r="D150" i="109" s="1"/>
  <c r="E107" i="109"/>
  <c r="K135" i="109"/>
  <c r="I139" i="109"/>
  <c r="K108" i="109"/>
  <c r="O45" i="109" s="1"/>
  <c r="J142" i="109"/>
  <c r="N107" i="109"/>
  <c r="M22" i="108"/>
  <c r="N134" i="109"/>
  <c r="K137" i="109"/>
  <c r="N136" i="109"/>
  <c r="K143" i="109"/>
  <c r="I143" i="109"/>
  <c r="O144" i="109"/>
  <c r="O132" i="109"/>
  <c r="P133" i="109"/>
  <c r="H133" i="109"/>
  <c r="E135" i="109"/>
  <c r="K138" i="109"/>
  <c r="J139" i="109"/>
  <c r="K107" i="109"/>
  <c r="F142" i="109"/>
  <c r="N108" i="109"/>
  <c r="O42" i="109" s="1"/>
  <c r="K136" i="109"/>
  <c r="N140" i="109"/>
  <c r="O143" i="109"/>
  <c r="O108" i="109"/>
  <c r="O41" i="109" s="1"/>
  <c r="N132" i="109"/>
  <c r="E132" i="109"/>
  <c r="E19" i="109"/>
  <c r="G19" i="109" s="1"/>
  <c r="O133" i="109"/>
  <c r="E108" i="109"/>
  <c r="O51" i="109" s="1"/>
  <c r="N138" i="109"/>
  <c r="F139" i="109"/>
  <c r="E142" i="109"/>
  <c r="E134" i="109"/>
  <c r="L143" i="109"/>
  <c r="O107" i="109"/>
  <c r="E144" i="109"/>
  <c r="E40" i="109"/>
  <c r="M19" i="109" s="1"/>
  <c r="J133" i="109"/>
  <c r="I133" i="109"/>
  <c r="H139" i="109"/>
  <c r="M142" i="109"/>
  <c r="K140" i="109"/>
  <c r="F133" i="109"/>
  <c r="D133" i="109"/>
  <c r="E139" i="109"/>
  <c r="L142" i="109"/>
  <c r="G41" i="109"/>
  <c r="M24" i="109"/>
  <c r="G47" i="109"/>
  <c r="G50" i="109"/>
  <c r="N68" i="99"/>
  <c r="N74" i="99"/>
  <c r="G43" i="109"/>
  <c r="M21" i="109"/>
  <c r="G42" i="109"/>
  <c r="D125" i="109"/>
  <c r="M52" i="109" s="1"/>
  <c r="D149" i="109"/>
  <c r="D126" i="109"/>
  <c r="P149" i="109"/>
  <c r="D161" i="109"/>
  <c r="M26" i="109"/>
  <c r="M20" i="109"/>
  <c r="G45" i="109"/>
  <c r="G46" i="109"/>
  <c r="G44" i="109"/>
  <c r="M25" i="108"/>
  <c r="J73" i="99"/>
  <c r="M26" i="108"/>
  <c r="G126" i="108"/>
  <c r="K152" i="108"/>
  <c r="E152" i="108"/>
  <c r="L152" i="108"/>
  <c r="P152" i="108"/>
  <c r="F152" i="108"/>
  <c r="H152" i="108"/>
  <c r="M152" i="108"/>
  <c r="I152" i="108"/>
  <c r="D152" i="108"/>
  <c r="N152" i="108"/>
  <c r="G152" i="108"/>
  <c r="O152" i="108"/>
  <c r="G125" i="108"/>
  <c r="M49" i="108" s="1"/>
  <c r="J152" i="108"/>
  <c r="G161" i="108"/>
  <c r="F155" i="108"/>
  <c r="J161" i="108"/>
  <c r="J125" i="108"/>
  <c r="M46" i="108" s="1"/>
  <c r="I155" i="108"/>
  <c r="J126" i="108"/>
  <c r="J155" i="108"/>
  <c r="K155" i="108"/>
  <c r="L155" i="108"/>
  <c r="O155" i="108"/>
  <c r="G155" i="108"/>
  <c r="M155" i="108"/>
  <c r="H155" i="108"/>
  <c r="N155" i="108"/>
  <c r="D155" i="108"/>
  <c r="E155" i="108"/>
  <c r="P155" i="108"/>
  <c r="T140" i="108"/>
  <c r="G43" i="108"/>
  <c r="L19" i="108"/>
  <c r="T134" i="108"/>
  <c r="T133" i="108"/>
  <c r="G49" i="108"/>
  <c r="T143" i="108"/>
  <c r="H151" i="108"/>
  <c r="P151" i="108"/>
  <c r="D151" i="108"/>
  <c r="I151" i="108"/>
  <c r="F126" i="108"/>
  <c r="J151" i="108"/>
  <c r="N151" i="108"/>
  <c r="F125" i="108"/>
  <c r="M50" i="108" s="1"/>
  <c r="K151" i="108"/>
  <c r="G151" i="108"/>
  <c r="L151" i="108"/>
  <c r="F161" i="108"/>
  <c r="F151" i="108"/>
  <c r="M151" i="108"/>
  <c r="E151" i="108"/>
  <c r="O151" i="108"/>
  <c r="G48" i="108"/>
  <c r="M23" i="105"/>
  <c r="D150" i="108"/>
  <c r="J150" i="108"/>
  <c r="E126" i="108"/>
  <c r="K150" i="108"/>
  <c r="P150" i="108"/>
  <c r="P167" i="108" s="1" a="1"/>
  <c r="P167" i="108" s="1"/>
  <c r="E125" i="108"/>
  <c r="M51" i="108" s="1"/>
  <c r="L150" i="108"/>
  <c r="G150" i="108"/>
  <c r="E150" i="108"/>
  <c r="M150" i="108"/>
  <c r="F150" i="108"/>
  <c r="N150" i="108"/>
  <c r="O150" i="108"/>
  <c r="H150" i="108"/>
  <c r="E161" i="108"/>
  <c r="I150" i="108"/>
  <c r="M28" i="108"/>
  <c r="F153" i="108"/>
  <c r="L153" i="108"/>
  <c r="G153" i="108"/>
  <c r="J153" i="108"/>
  <c r="M153" i="108"/>
  <c r="E153" i="108"/>
  <c r="N153" i="108"/>
  <c r="H125" i="108"/>
  <c r="M48" i="108" s="1"/>
  <c r="I153" i="108"/>
  <c r="O153" i="108"/>
  <c r="H153" i="108"/>
  <c r="P153" i="108"/>
  <c r="H161" i="108"/>
  <c r="D153" i="108"/>
  <c r="H126" i="108"/>
  <c r="K153" i="108"/>
  <c r="F159" i="108"/>
  <c r="L159" i="108"/>
  <c r="L176" i="108" s="1" a="1"/>
  <c r="L176" i="108" s="1"/>
  <c r="I159" i="108"/>
  <c r="H159" i="108"/>
  <c r="N161" i="108"/>
  <c r="N126" i="108"/>
  <c r="O159" i="108"/>
  <c r="M159" i="108"/>
  <c r="D159" i="108"/>
  <c r="G159" i="108"/>
  <c r="K159" i="108"/>
  <c r="E159" i="108"/>
  <c r="J159" i="108"/>
  <c r="P159" i="108"/>
  <c r="N125" i="108"/>
  <c r="M42" i="108" s="1"/>
  <c r="N159" i="108"/>
  <c r="M23" i="108"/>
  <c r="G45" i="108"/>
  <c r="M161" i="108"/>
  <c r="M126" i="108"/>
  <c r="F158" i="108"/>
  <c r="N158" i="108"/>
  <c r="M125" i="108"/>
  <c r="M43" i="108" s="1"/>
  <c r="M158" i="108"/>
  <c r="P158" i="108"/>
  <c r="L158" i="108"/>
  <c r="I158" i="108"/>
  <c r="K158" i="108"/>
  <c r="D158" i="108"/>
  <c r="E158" i="108"/>
  <c r="G158" i="108"/>
  <c r="H158" i="108"/>
  <c r="O158" i="108"/>
  <c r="J158" i="108"/>
  <c r="G50" i="108"/>
  <c r="M20" i="108"/>
  <c r="E53" i="108"/>
  <c r="J48" i="108" s="1"/>
  <c r="J1" i="108"/>
  <c r="J19" i="108"/>
  <c r="G40" i="108"/>
  <c r="T144" i="108"/>
  <c r="M27" i="108"/>
  <c r="G46" i="108"/>
  <c r="T139" i="108"/>
  <c r="D156" i="108"/>
  <c r="H156" i="108"/>
  <c r="K125" i="108"/>
  <c r="M45" i="108" s="1"/>
  <c r="G156" i="108"/>
  <c r="L156" i="108"/>
  <c r="L173" i="108" s="1" a="1"/>
  <c r="L173" i="108" s="1"/>
  <c r="M156" i="108"/>
  <c r="K156" i="108"/>
  <c r="N156" i="108"/>
  <c r="J156" i="108"/>
  <c r="O156" i="108"/>
  <c r="F156" i="108"/>
  <c r="P156" i="108"/>
  <c r="K161" i="108"/>
  <c r="I156" i="108"/>
  <c r="K126" i="108"/>
  <c r="E156" i="108"/>
  <c r="M24" i="108"/>
  <c r="T136" i="108"/>
  <c r="G44" i="108"/>
  <c r="T141" i="108"/>
  <c r="G51" i="108"/>
  <c r="T142" i="108"/>
  <c r="E32" i="108"/>
  <c r="G19" i="108"/>
  <c r="G32" i="108" s="1"/>
  <c r="F149" i="108"/>
  <c r="N149" i="108"/>
  <c r="L149" i="108"/>
  <c r="D161" i="108"/>
  <c r="G149" i="108"/>
  <c r="O149" i="108"/>
  <c r="H149" i="108"/>
  <c r="P149" i="108"/>
  <c r="I149" i="108"/>
  <c r="K149" i="108"/>
  <c r="E149" i="108"/>
  <c r="J149" i="108"/>
  <c r="D149" i="108"/>
  <c r="D126" i="108"/>
  <c r="D125" i="108"/>
  <c r="M52" i="108" s="1"/>
  <c r="M149" i="108"/>
  <c r="G47" i="108"/>
  <c r="T137" i="108"/>
  <c r="G42" i="108"/>
  <c r="G41" i="108"/>
  <c r="T135" i="108"/>
  <c r="M30" i="108"/>
  <c r="T138" i="108"/>
  <c r="K160" i="108"/>
  <c r="O126" i="108"/>
  <c r="F160" i="108"/>
  <c r="E160" i="108"/>
  <c r="O125" i="108"/>
  <c r="M41" i="108" s="1"/>
  <c r="J160" i="108"/>
  <c r="O161" i="108"/>
  <c r="O178" i="108" s="1" a="1"/>
  <c r="O178" i="108" s="1"/>
  <c r="O160" i="108"/>
  <c r="I160" i="108"/>
  <c r="L160" i="108"/>
  <c r="M160" i="108"/>
  <c r="N160" i="108"/>
  <c r="D160" i="108"/>
  <c r="G160" i="108"/>
  <c r="H160" i="108"/>
  <c r="P160" i="108"/>
  <c r="J154" i="108"/>
  <c r="M154" i="108"/>
  <c r="I161" i="108"/>
  <c r="I178" i="108" s="1" a="1"/>
  <c r="I178" i="108" s="1"/>
  <c r="I154" i="108"/>
  <c r="N154" i="108"/>
  <c r="I125" i="108"/>
  <c r="M47" i="108" s="1"/>
  <c r="I126" i="108"/>
  <c r="K154" i="108"/>
  <c r="H154" i="108"/>
  <c r="O154" i="108"/>
  <c r="E154" i="108"/>
  <c r="P154" i="108"/>
  <c r="D154" i="108"/>
  <c r="F154" i="108"/>
  <c r="L154" i="108"/>
  <c r="G154" i="108"/>
  <c r="M19" i="108"/>
  <c r="E157" i="108"/>
  <c r="O157" i="108"/>
  <c r="H157" i="108"/>
  <c r="P157" i="108"/>
  <c r="N157" i="108"/>
  <c r="L157" i="108"/>
  <c r="J157" i="108"/>
  <c r="L126" i="108"/>
  <c r="D157" i="108"/>
  <c r="L125" i="108"/>
  <c r="M44" i="108" s="1"/>
  <c r="G157" i="108"/>
  <c r="L161" i="108"/>
  <c r="F157" i="108"/>
  <c r="K157" i="108"/>
  <c r="M157" i="108"/>
  <c r="I157" i="108"/>
  <c r="M27" i="105"/>
  <c r="M21" i="105"/>
  <c r="T133" i="105"/>
  <c r="M26" i="105"/>
  <c r="L19" i="105"/>
  <c r="G46" i="105"/>
  <c r="T144" i="105"/>
  <c r="M29" i="105"/>
  <c r="G48" i="105"/>
  <c r="M30" i="105"/>
  <c r="D149" i="105"/>
  <c r="D126" i="105"/>
  <c r="D125" i="105"/>
  <c r="M52" i="105" s="1"/>
  <c r="E149" i="105"/>
  <c r="G149" i="105"/>
  <c r="F149" i="105"/>
  <c r="H149" i="105"/>
  <c r="I149" i="105"/>
  <c r="J149" i="105"/>
  <c r="K149" i="105"/>
  <c r="L149" i="105"/>
  <c r="M149" i="105"/>
  <c r="N149" i="105"/>
  <c r="O149" i="105"/>
  <c r="P149" i="105"/>
  <c r="D161" i="105"/>
  <c r="M25" i="105"/>
  <c r="G44" i="105"/>
  <c r="G43" i="105"/>
  <c r="M22" i="105"/>
  <c r="T136" i="105"/>
  <c r="T141" i="105"/>
  <c r="M126" i="105"/>
  <c r="M125" i="105"/>
  <c r="M43" i="105" s="1"/>
  <c r="M158" i="105"/>
  <c r="E158" i="105"/>
  <c r="L158" i="105"/>
  <c r="K158" i="105"/>
  <c r="H158" i="105"/>
  <c r="J158" i="105"/>
  <c r="G158" i="105"/>
  <c r="N158" i="105"/>
  <c r="I158" i="105"/>
  <c r="P158" i="105"/>
  <c r="D158" i="105"/>
  <c r="F158" i="105"/>
  <c r="O158" i="105"/>
  <c r="M161" i="105"/>
  <c r="O125" i="105"/>
  <c r="M41" i="105" s="1"/>
  <c r="O126" i="105"/>
  <c r="F160" i="105"/>
  <c r="L160" i="105"/>
  <c r="J160" i="105"/>
  <c r="D160" i="105"/>
  <c r="E160" i="105"/>
  <c r="I160" i="105"/>
  <c r="P160" i="105"/>
  <c r="M160" i="105"/>
  <c r="H160" i="105"/>
  <c r="K160" i="105"/>
  <c r="O160" i="105"/>
  <c r="G160" i="105"/>
  <c r="N160" i="105"/>
  <c r="O161" i="105"/>
  <c r="G47" i="105"/>
  <c r="T142" i="105"/>
  <c r="G125" i="105"/>
  <c r="M49" i="105" s="1"/>
  <c r="G126" i="105"/>
  <c r="I152" i="105"/>
  <c r="H152" i="105"/>
  <c r="F152" i="105"/>
  <c r="E152" i="105"/>
  <c r="D152" i="105"/>
  <c r="G152" i="105"/>
  <c r="J152" i="105"/>
  <c r="K152" i="105"/>
  <c r="L152" i="105"/>
  <c r="M152" i="105"/>
  <c r="N152" i="105"/>
  <c r="O152" i="105"/>
  <c r="P152" i="105"/>
  <c r="G161" i="105"/>
  <c r="N126" i="105"/>
  <c r="N125" i="105"/>
  <c r="M42" i="105" s="1"/>
  <c r="H159" i="105"/>
  <c r="L159" i="105"/>
  <c r="M159" i="105"/>
  <c r="F159" i="105"/>
  <c r="E159" i="105"/>
  <c r="K159" i="105"/>
  <c r="J159" i="105"/>
  <c r="N159" i="105"/>
  <c r="G159" i="105"/>
  <c r="D159" i="105"/>
  <c r="P159" i="105"/>
  <c r="O159" i="105"/>
  <c r="I159" i="105"/>
  <c r="N161" i="105"/>
  <c r="J125" i="105"/>
  <c r="M46" i="105" s="1"/>
  <c r="J126" i="105"/>
  <c r="D155" i="105"/>
  <c r="L155" i="105"/>
  <c r="M155" i="105"/>
  <c r="K155" i="105"/>
  <c r="E155" i="105"/>
  <c r="H155" i="105"/>
  <c r="I155" i="105"/>
  <c r="J155" i="105"/>
  <c r="F155" i="105"/>
  <c r="G155" i="105"/>
  <c r="N155" i="105"/>
  <c r="O155" i="105"/>
  <c r="P155" i="105"/>
  <c r="J161" i="105"/>
  <c r="T138" i="105"/>
  <c r="G49" i="105"/>
  <c r="T137" i="105"/>
  <c r="T135" i="105"/>
  <c r="T134" i="105"/>
  <c r="T139" i="105"/>
  <c r="M20" i="105"/>
  <c r="G19" i="105"/>
  <c r="G32" i="105" s="1"/>
  <c r="E32" i="105"/>
  <c r="G42" i="105"/>
  <c r="T143" i="105"/>
  <c r="F126" i="105"/>
  <c r="F125" i="105"/>
  <c r="M50" i="105" s="1"/>
  <c r="D151" i="105"/>
  <c r="H151" i="105"/>
  <c r="E151" i="105"/>
  <c r="G151" i="105"/>
  <c r="F151" i="105"/>
  <c r="I151" i="105"/>
  <c r="J151" i="105"/>
  <c r="K151" i="105"/>
  <c r="L151" i="105"/>
  <c r="M151" i="105"/>
  <c r="N151" i="105"/>
  <c r="O151" i="105"/>
  <c r="P151" i="105"/>
  <c r="F161" i="105"/>
  <c r="H125" i="105"/>
  <c r="M48" i="105" s="1"/>
  <c r="H126" i="105"/>
  <c r="H153" i="105"/>
  <c r="E153" i="105"/>
  <c r="F153" i="105"/>
  <c r="I153" i="105"/>
  <c r="D153" i="105"/>
  <c r="J153" i="105"/>
  <c r="G153" i="105"/>
  <c r="K153" i="105"/>
  <c r="L153" i="105"/>
  <c r="M153" i="105"/>
  <c r="N153" i="105"/>
  <c r="O153" i="105"/>
  <c r="P153" i="105"/>
  <c r="H161" i="105"/>
  <c r="G45" i="105"/>
  <c r="E126" i="105"/>
  <c r="G150" i="105"/>
  <c r="E125" i="105"/>
  <c r="M51" i="105" s="1"/>
  <c r="F150" i="105"/>
  <c r="E150" i="105"/>
  <c r="D150" i="105"/>
  <c r="H150" i="105"/>
  <c r="I150" i="105"/>
  <c r="J150" i="105"/>
  <c r="K150" i="105"/>
  <c r="L150" i="105"/>
  <c r="M150" i="105"/>
  <c r="N150" i="105"/>
  <c r="O150" i="105"/>
  <c r="P150" i="105"/>
  <c r="E161" i="105"/>
  <c r="M24" i="105"/>
  <c r="O90" i="105"/>
  <c r="G40" i="105"/>
  <c r="E53" i="105"/>
  <c r="J46" i="105" s="1"/>
  <c r="J19" i="105"/>
  <c r="J1" i="105"/>
  <c r="M19" i="105"/>
  <c r="I126" i="105"/>
  <c r="I125" i="105"/>
  <c r="M47" i="105" s="1"/>
  <c r="J154" i="105"/>
  <c r="I154" i="105"/>
  <c r="K154" i="105"/>
  <c r="H154" i="105"/>
  <c r="E154" i="105"/>
  <c r="D154" i="105"/>
  <c r="G154" i="105"/>
  <c r="F154" i="105"/>
  <c r="L154" i="105"/>
  <c r="M154" i="105"/>
  <c r="N154" i="105"/>
  <c r="O154" i="105"/>
  <c r="P154" i="105"/>
  <c r="I161" i="105"/>
  <c r="L126" i="105"/>
  <c r="L125" i="105"/>
  <c r="M44" i="105" s="1"/>
  <c r="G157" i="105"/>
  <c r="L157" i="105"/>
  <c r="E157" i="105"/>
  <c r="I157" i="105"/>
  <c r="H157" i="105"/>
  <c r="N157" i="105"/>
  <c r="D157" i="105"/>
  <c r="J157" i="105"/>
  <c r="M157" i="105"/>
  <c r="K157" i="105"/>
  <c r="F157" i="105"/>
  <c r="O157" i="105"/>
  <c r="P157" i="105"/>
  <c r="L161" i="105"/>
  <c r="G51" i="105"/>
  <c r="G50" i="105"/>
  <c r="G41" i="105"/>
  <c r="K125" i="105"/>
  <c r="M45" i="105" s="1"/>
  <c r="K126" i="105"/>
  <c r="I156" i="105"/>
  <c r="H156" i="105"/>
  <c r="F156" i="105"/>
  <c r="L156" i="105"/>
  <c r="E156" i="105"/>
  <c r="D156" i="105"/>
  <c r="M156" i="105"/>
  <c r="N156" i="105"/>
  <c r="G156" i="105"/>
  <c r="J156" i="105"/>
  <c r="K156" i="105"/>
  <c r="O156" i="105"/>
  <c r="P156" i="105"/>
  <c r="K161" i="105"/>
  <c r="T140" i="105"/>
  <c r="H64" i="99"/>
  <c r="J74" i="99"/>
  <c r="H70" i="99"/>
  <c r="J65" i="99"/>
  <c r="H67" i="99"/>
  <c r="H73" i="99"/>
  <c r="H68" i="99"/>
  <c r="H74" i="99"/>
  <c r="J64" i="99"/>
  <c r="G64" i="99"/>
  <c r="N64" i="99"/>
  <c r="N65" i="99"/>
  <c r="N67" i="99"/>
  <c r="G69" i="99"/>
  <c r="G71" i="99"/>
  <c r="N66" i="99"/>
  <c r="D66" i="99"/>
  <c r="D69" i="99"/>
  <c r="D65" i="99"/>
  <c r="G65" i="99"/>
  <c r="G68" i="99"/>
  <c r="M66" i="99"/>
  <c r="M74" i="99"/>
  <c r="M65" i="99"/>
  <c r="M70" i="99"/>
  <c r="M71" i="99"/>
  <c r="O63" i="99"/>
  <c r="H63" i="99"/>
  <c r="N73" i="99"/>
  <c r="D63" i="99"/>
  <c r="L74" i="99"/>
  <c r="H72" i="99"/>
  <c r="O73" i="99"/>
  <c r="D70" i="99"/>
  <c r="O69" i="99"/>
  <c r="E74" i="99"/>
  <c r="O68" i="99"/>
  <c r="G63" i="99"/>
  <c r="O65" i="99"/>
  <c r="F66" i="99"/>
  <c r="G72" i="99"/>
  <c r="N63" i="99"/>
  <c r="N70" i="99"/>
  <c r="F67" i="99"/>
  <c r="D67" i="99"/>
  <c r="D72" i="99"/>
  <c r="F72" i="99"/>
  <c r="F73" i="99"/>
  <c r="E63" i="99"/>
  <c r="E65" i="99"/>
  <c r="E66" i="99"/>
  <c r="E70" i="99"/>
  <c r="H19" i="99"/>
  <c r="P19" i="99" s="1"/>
  <c r="E64" i="99"/>
  <c r="E68" i="99"/>
  <c r="E67" i="99"/>
  <c r="I72" i="99"/>
  <c r="I74" i="99"/>
  <c r="H15" i="99"/>
  <c r="P15" i="99" s="1"/>
  <c r="I70" i="99"/>
  <c r="I73" i="99"/>
  <c r="L63" i="99"/>
  <c r="I66" i="99"/>
  <c r="O72" i="99"/>
  <c r="K67" i="99"/>
  <c r="I65" i="99"/>
  <c r="E73" i="99"/>
  <c r="O71" i="99"/>
  <c r="K70" i="99"/>
  <c r="K72" i="99"/>
  <c r="H13" i="99"/>
  <c r="P13" i="99" s="1"/>
  <c r="K66" i="99"/>
  <c r="K73" i="99"/>
  <c r="K65" i="99"/>
  <c r="L73" i="99"/>
  <c r="L64" i="99"/>
  <c r="L68" i="99"/>
  <c r="H12" i="99"/>
  <c r="P12" i="99" s="1"/>
  <c r="I71" i="99"/>
  <c r="L67" i="99"/>
  <c r="L71" i="99"/>
  <c r="F70" i="99"/>
  <c r="L72" i="99"/>
  <c r="F65" i="99"/>
  <c r="K71" i="99"/>
  <c r="L66" i="99"/>
  <c r="I9" i="96"/>
  <c r="L9" i="96" s="1"/>
  <c r="N58" i="96"/>
  <c r="P8" i="96"/>
  <c r="J1" i="96"/>
  <c r="G8" i="96"/>
  <c r="G22" i="96" s="1"/>
  <c r="I28" i="19" s="1"/>
  <c r="L8" i="96"/>
  <c r="E22" i="96"/>
  <c r="P22" i="96" a="1"/>
  <c r="P22" i="96" s="1"/>
  <c r="O64" i="99"/>
  <c r="M72" i="99"/>
  <c r="M68" i="99"/>
  <c r="M69" i="99"/>
  <c r="H11" i="99"/>
  <c r="P11" i="99" s="1"/>
  <c r="M67" i="99"/>
  <c r="M64" i="99"/>
  <c r="E71" i="99"/>
  <c r="K69" i="99"/>
  <c r="L65" i="99"/>
  <c r="I68" i="99"/>
  <c r="J72" i="99"/>
  <c r="H14" i="99"/>
  <c r="P14" i="99" s="1"/>
  <c r="J67" i="99"/>
  <c r="J66" i="99"/>
  <c r="J69" i="99"/>
  <c r="J71" i="99"/>
  <c r="L70" i="99"/>
  <c r="J68" i="99"/>
  <c r="H66" i="99"/>
  <c r="H16" i="99"/>
  <c r="P16" i="99" s="1"/>
  <c r="H71" i="99"/>
  <c r="H69" i="99"/>
  <c r="H65" i="99"/>
  <c r="D74" i="99"/>
  <c r="M63" i="99"/>
  <c r="N72" i="99"/>
  <c r="H10" i="99"/>
  <c r="P10" i="99" s="1"/>
  <c r="K74" i="99"/>
  <c r="I67" i="99"/>
  <c r="O74" i="99"/>
  <c r="O58" i="99"/>
  <c r="H9" i="99"/>
  <c r="P9" i="99" s="1"/>
  <c r="L69" i="99"/>
  <c r="O67" i="99"/>
  <c r="J63" i="99"/>
  <c r="D71" i="99"/>
  <c r="D64" i="99"/>
  <c r="D68" i="99"/>
  <c r="D73" i="99"/>
  <c r="H20" i="99"/>
  <c r="P20" i="99" s="1"/>
  <c r="N69" i="99"/>
  <c r="I64" i="99"/>
  <c r="E8" i="99"/>
  <c r="Q40" i="99"/>
  <c r="I69" i="99"/>
  <c r="K68" i="99"/>
  <c r="F69" i="99"/>
  <c r="F74" i="99"/>
  <c r="F64" i="99"/>
  <c r="H18" i="99"/>
  <c r="P18" i="99" s="1"/>
  <c r="F71" i="99"/>
  <c r="G73" i="99"/>
  <c r="G67" i="99"/>
  <c r="G74" i="99"/>
  <c r="G66" i="99"/>
  <c r="H17" i="99"/>
  <c r="P17" i="99" s="1"/>
  <c r="G70" i="99"/>
  <c r="O70" i="99"/>
  <c r="E69" i="99"/>
  <c r="O66" i="99"/>
  <c r="K64" i="99"/>
  <c r="E72" i="99"/>
  <c r="F68" i="99"/>
  <c r="F63" i="99"/>
  <c r="K63" i="99"/>
  <c r="I63" i="99"/>
  <c r="M73" i="99"/>
  <c r="Q11" i="103"/>
  <c r="R11" i="103" s="1"/>
  <c r="M11" i="103"/>
  <c r="N11" i="103" s="1"/>
  <c r="I13" i="103"/>
  <c r="F13" i="103" s="1"/>
  <c r="I59" i="103"/>
  <c r="L12" i="103"/>
  <c r="K12" i="103"/>
  <c r="P12" i="103"/>
  <c r="O12" i="103"/>
  <c r="G12" i="103"/>
  <c r="I75" i="102"/>
  <c r="I76" i="102" s="1"/>
  <c r="P75" i="102"/>
  <c r="P76" i="102" s="1"/>
  <c r="H75" i="102"/>
  <c r="H76" i="102" s="1"/>
  <c r="O75" i="102"/>
  <c r="G75" i="102"/>
  <c r="G76" i="102" s="1"/>
  <c r="N75" i="102"/>
  <c r="N76" i="102" s="1"/>
  <c r="F75" i="102"/>
  <c r="F76" i="102" s="1"/>
  <c r="M75" i="102"/>
  <c r="M76" i="102" s="1"/>
  <c r="E75" i="102"/>
  <c r="E76" i="102" s="1"/>
  <c r="L75" i="102"/>
  <c r="L76" i="102" s="1"/>
  <c r="K75" i="102"/>
  <c r="K76" i="102" s="1"/>
  <c r="D75" i="102"/>
  <c r="D76" i="102" s="1"/>
  <c r="J75" i="102"/>
  <c r="J76" i="102" s="1"/>
  <c r="I10" i="102"/>
  <c r="M58" i="102"/>
  <c r="Q10" i="100"/>
  <c r="R10" i="100" s="1"/>
  <c r="M10" i="100"/>
  <c r="N10" i="100" s="1"/>
  <c r="I12" i="100"/>
  <c r="F12" i="100" s="1"/>
  <c r="J59" i="100"/>
  <c r="P11" i="100"/>
  <c r="O11" i="100"/>
  <c r="G11" i="100"/>
  <c r="L11" i="100"/>
  <c r="K11" i="100"/>
  <c r="Q11" i="97"/>
  <c r="R11" i="97" s="1"/>
  <c r="I13" i="97"/>
  <c r="F13" i="97" s="1"/>
  <c r="I59" i="97"/>
  <c r="L12" i="97"/>
  <c r="K12" i="97"/>
  <c r="P12" i="97"/>
  <c r="O12" i="97"/>
  <c r="G12" i="97"/>
  <c r="M11" i="97"/>
  <c r="N11" i="97" s="1"/>
  <c r="Q11" i="94"/>
  <c r="R11" i="94" s="1"/>
  <c r="M11" i="94"/>
  <c r="N11" i="94" s="1"/>
  <c r="I13" i="94"/>
  <c r="F13" i="94" s="1"/>
  <c r="I59" i="94"/>
  <c r="K12" i="94"/>
  <c r="L12" i="94"/>
  <c r="P12" i="94"/>
  <c r="O12" i="94"/>
  <c r="G12" i="94"/>
  <c r="Q10" i="91"/>
  <c r="R10" i="91" s="1"/>
  <c r="M10" i="91"/>
  <c r="N10" i="91" s="1"/>
  <c r="I12" i="91"/>
  <c r="F12" i="91" s="1"/>
  <c r="J59" i="91"/>
  <c r="P11" i="91"/>
  <c r="O11" i="91"/>
  <c r="G11" i="91"/>
  <c r="K11" i="91"/>
  <c r="L11" i="91"/>
  <c r="M11" i="88"/>
  <c r="N11" i="88" s="1"/>
  <c r="Q11" i="88"/>
  <c r="R11" i="88" s="1"/>
  <c r="I13" i="88"/>
  <c r="F13" i="88" s="1"/>
  <c r="I59" i="88"/>
  <c r="L12" i="88"/>
  <c r="K12" i="88"/>
  <c r="P12" i="88"/>
  <c r="O12" i="88"/>
  <c r="G12" i="88"/>
  <c r="L36" i="66"/>
  <c r="H36" i="66"/>
  <c r="D28" i="66"/>
  <c r="G25" i="66"/>
  <c r="F26" i="66"/>
  <c r="F32" i="66"/>
  <c r="H25" i="66"/>
  <c r="J25" i="66"/>
  <c r="G31" i="66"/>
  <c r="F31" i="66"/>
  <c r="F29" i="66"/>
  <c r="I24" i="66"/>
  <c r="G28" i="66"/>
  <c r="K27" i="66"/>
  <c r="K24" i="66"/>
  <c r="I23" i="66"/>
  <c r="H28" i="66"/>
  <c r="H24" i="66"/>
  <c r="G24" i="66"/>
  <c r="I28" i="66"/>
  <c r="M25" i="66"/>
  <c r="F28" i="66"/>
  <c r="E28" i="66"/>
  <c r="G23" i="66"/>
  <c r="D27" i="66"/>
  <c r="E30" i="66"/>
  <c r="E36" i="66"/>
  <c r="E27" i="66"/>
  <c r="D36" i="66"/>
  <c r="F30" i="66"/>
  <c r="J28" i="66"/>
  <c r="J24" i="66"/>
  <c r="I27" i="66"/>
  <c r="J27" i="66"/>
  <c r="J23" i="66"/>
  <c r="H30" i="66"/>
  <c r="I25" i="66"/>
  <c r="G29" i="66"/>
  <c r="G30" i="66"/>
  <c r="D30" i="66"/>
  <c r="H27" i="66"/>
  <c r="I29" i="66"/>
  <c r="J36" i="66"/>
  <c r="L26" i="66"/>
  <c r="K26" i="66"/>
  <c r="G26" i="66"/>
  <c r="K23" i="66"/>
  <c r="H26" i="66"/>
  <c r="I36" i="66"/>
  <c r="N23" i="66"/>
  <c r="H29" i="66"/>
  <c r="J26" i="66"/>
  <c r="I26" i="66"/>
  <c r="H23" i="66"/>
  <c r="P39" i="66"/>
  <c r="O177" i="109" l="1" a="1"/>
  <c r="O177" i="109" s="1"/>
  <c r="D166" i="109" a="1"/>
  <c r="D166" i="109" s="1"/>
  <c r="J172" i="109" a="1"/>
  <c r="J172" i="109" s="1"/>
  <c r="L174" i="109" a="1"/>
  <c r="L174" i="109" s="1"/>
  <c r="F168" i="109" a="1"/>
  <c r="F168" i="109" s="1"/>
  <c r="E167" i="109" a="1"/>
  <c r="E167" i="109" s="1"/>
  <c r="N176" i="109" a="1"/>
  <c r="N176" i="109" s="1"/>
  <c r="M175" i="109" a="1"/>
  <c r="M175" i="109" s="1"/>
  <c r="G169" i="109" a="1"/>
  <c r="G169" i="109" s="1"/>
  <c r="K173" i="109" a="1"/>
  <c r="K173" i="109" s="1"/>
  <c r="I171" i="109" a="1"/>
  <c r="I171" i="109" s="1"/>
  <c r="H170" i="109" a="1"/>
  <c r="H170" i="109" s="1"/>
  <c r="M27" i="109"/>
  <c r="N90" i="108"/>
  <c r="I42" i="108" s="1"/>
  <c r="L21" i="108" s="1"/>
  <c r="I49" i="111"/>
  <c r="L28" i="111" s="1"/>
  <c r="N28" i="111" s="1"/>
  <c r="F90" i="111"/>
  <c r="M23" i="110"/>
  <c r="F161" i="109"/>
  <c r="N149" i="109"/>
  <c r="N166" i="109" s="1" a="1"/>
  <c r="N166" i="109" s="1"/>
  <c r="P159" i="109"/>
  <c r="D159" i="109"/>
  <c r="D176" i="109" s="1" a="1"/>
  <c r="D176" i="109" s="1"/>
  <c r="N159" i="109"/>
  <c r="N126" i="109"/>
  <c r="N125" i="109"/>
  <c r="M42" i="109" s="1"/>
  <c r="M29" i="110"/>
  <c r="H153" i="109"/>
  <c r="N161" i="109"/>
  <c r="N178" i="109" s="1" a="1"/>
  <c r="N178" i="109" s="1"/>
  <c r="N90" i="109"/>
  <c r="I42" i="109" s="1"/>
  <c r="L21" i="109" s="1"/>
  <c r="M30" i="109"/>
  <c r="M9" i="109" s="1"/>
  <c r="G49" i="109"/>
  <c r="M28" i="110"/>
  <c r="M30" i="110"/>
  <c r="M26" i="110"/>
  <c r="N153" i="109"/>
  <c r="N170" i="109" s="1" a="1"/>
  <c r="N170" i="109" s="1"/>
  <c r="O90" i="110"/>
  <c r="I41" i="110" s="1"/>
  <c r="L20" i="110" s="1"/>
  <c r="H149" i="109"/>
  <c r="H166" i="109" s="1" a="1"/>
  <c r="H166" i="109" s="1"/>
  <c r="H159" i="109"/>
  <c r="H176" i="109" s="1" a="1"/>
  <c r="H176" i="109" s="1"/>
  <c r="T133" i="109"/>
  <c r="M19" i="110"/>
  <c r="H161" i="109"/>
  <c r="H178" i="109" s="1" a="1"/>
  <c r="H178" i="109" s="1"/>
  <c r="G159" i="109"/>
  <c r="G176" i="109" s="1" a="1"/>
  <c r="G176" i="109" s="1"/>
  <c r="F160" i="109"/>
  <c r="F177" i="109" s="1" a="1"/>
  <c r="F177" i="109" s="1"/>
  <c r="F126" i="109"/>
  <c r="L149" i="109"/>
  <c r="L166" i="109" s="1" a="1"/>
  <c r="L166" i="109" s="1"/>
  <c r="L19" i="110"/>
  <c r="P153" i="109"/>
  <c r="P170" i="109" s="1" a="1"/>
  <c r="P170" i="109" s="1"/>
  <c r="P160" i="109"/>
  <c r="P177" i="109" s="1" a="1"/>
  <c r="P177" i="109" s="1"/>
  <c r="H125" i="109"/>
  <c r="M48" i="109" s="1"/>
  <c r="I156" i="109"/>
  <c r="I173" i="109" s="1" a="1"/>
  <c r="I173" i="109" s="1"/>
  <c r="T133" i="110"/>
  <c r="F149" i="109"/>
  <c r="F166" i="109" s="1" a="1"/>
  <c r="F166" i="109" s="1"/>
  <c r="N157" i="109"/>
  <c r="N174" i="109" s="1" a="1"/>
  <c r="N174" i="109" s="1"/>
  <c r="E150" i="109"/>
  <c r="D153" i="109"/>
  <c r="D170" i="109" s="1" a="1"/>
  <c r="D170" i="109" s="1"/>
  <c r="M22" i="110"/>
  <c r="M27" i="110"/>
  <c r="K125" i="110"/>
  <c r="M45" i="110" s="1"/>
  <c r="K126" i="110"/>
  <c r="G156" i="110"/>
  <c r="H156" i="110"/>
  <c r="D156" i="110"/>
  <c r="E156" i="110"/>
  <c r="J156" i="110"/>
  <c r="F156" i="110"/>
  <c r="I156" i="110"/>
  <c r="K156" i="110"/>
  <c r="L156" i="110"/>
  <c r="M156" i="110"/>
  <c r="K161" i="110"/>
  <c r="N156" i="110"/>
  <c r="O156" i="110"/>
  <c r="P156" i="110"/>
  <c r="T137" i="110"/>
  <c r="M20" i="110"/>
  <c r="F126" i="110"/>
  <c r="D151" i="110"/>
  <c r="F125" i="110"/>
  <c r="M50" i="110" s="1"/>
  <c r="F151" i="110"/>
  <c r="E151" i="110"/>
  <c r="G151" i="110"/>
  <c r="H151" i="110"/>
  <c r="I151" i="110"/>
  <c r="J151" i="110"/>
  <c r="K151" i="110"/>
  <c r="L151" i="110"/>
  <c r="M151" i="110"/>
  <c r="N151" i="110"/>
  <c r="F161" i="110"/>
  <c r="O151" i="110"/>
  <c r="P151" i="110"/>
  <c r="E161" i="109"/>
  <c r="E178" i="109" s="1" a="1"/>
  <c r="E178" i="109" s="1"/>
  <c r="E126" i="109"/>
  <c r="E153" i="109"/>
  <c r="E170" i="109" s="1" a="1"/>
  <c r="E170" i="109" s="1"/>
  <c r="L125" i="110"/>
  <c r="M44" i="110" s="1"/>
  <c r="L126" i="110"/>
  <c r="H157" i="110"/>
  <c r="E157" i="110"/>
  <c r="D157" i="110"/>
  <c r="G157" i="110"/>
  <c r="F157" i="110"/>
  <c r="J157" i="110"/>
  <c r="I157" i="110"/>
  <c r="K157" i="110"/>
  <c r="L157" i="110"/>
  <c r="M157" i="110"/>
  <c r="N157" i="110"/>
  <c r="L161" i="110"/>
  <c r="O157" i="110"/>
  <c r="P157" i="110"/>
  <c r="G45" i="110"/>
  <c r="E149" i="109"/>
  <c r="E166" i="109" s="1" a="1"/>
  <c r="E166" i="109" s="1"/>
  <c r="J1" i="109"/>
  <c r="I127" i="109" s="1"/>
  <c r="P150" i="109"/>
  <c r="P167" i="109" s="1" a="1"/>
  <c r="P167" i="109" s="1"/>
  <c r="H126" i="109"/>
  <c r="G40" i="110"/>
  <c r="E53" i="110"/>
  <c r="J50" i="110" s="1"/>
  <c r="J19" i="110"/>
  <c r="J1" i="110"/>
  <c r="G41" i="110"/>
  <c r="G48" i="110"/>
  <c r="E152" i="109"/>
  <c r="E169" i="109" s="1" a="1"/>
  <c r="E169" i="109" s="1"/>
  <c r="E125" i="109"/>
  <c r="M51" i="109" s="1"/>
  <c r="F159" i="109"/>
  <c r="F176" i="109" s="1" a="1"/>
  <c r="F176" i="109" s="1"/>
  <c r="N150" i="109"/>
  <c r="N167" i="109" s="1" a="1"/>
  <c r="N167" i="109" s="1"/>
  <c r="D149" i="110"/>
  <c r="D125" i="110"/>
  <c r="M52" i="110" s="1"/>
  <c r="D126" i="110"/>
  <c r="E149" i="110"/>
  <c r="F149" i="110"/>
  <c r="G149" i="110"/>
  <c r="H149" i="110"/>
  <c r="I149" i="110"/>
  <c r="J149" i="110"/>
  <c r="K149" i="110"/>
  <c r="L149" i="110"/>
  <c r="M149" i="110"/>
  <c r="D161" i="110"/>
  <c r="N149" i="110"/>
  <c r="O149" i="110"/>
  <c r="P149" i="110"/>
  <c r="H125" i="110"/>
  <c r="M48" i="110" s="1"/>
  <c r="H126" i="110"/>
  <c r="D153" i="110"/>
  <c r="F153" i="110"/>
  <c r="E153" i="110"/>
  <c r="G153" i="110"/>
  <c r="H153" i="110"/>
  <c r="I153" i="110"/>
  <c r="J153" i="110"/>
  <c r="K153" i="110"/>
  <c r="L153" i="110"/>
  <c r="M153" i="110"/>
  <c r="H161" i="110"/>
  <c r="N153" i="110"/>
  <c r="O153" i="110"/>
  <c r="P153" i="110"/>
  <c r="O126" i="110"/>
  <c r="O125" i="110"/>
  <c r="M41" i="110" s="1"/>
  <c r="G160" i="110"/>
  <c r="M160" i="110"/>
  <c r="E160" i="110"/>
  <c r="I160" i="110"/>
  <c r="L160" i="110"/>
  <c r="F160" i="110"/>
  <c r="J160" i="110"/>
  <c r="K160" i="110"/>
  <c r="D160" i="110"/>
  <c r="H160" i="110"/>
  <c r="N160" i="110"/>
  <c r="O160" i="110"/>
  <c r="O161" i="110"/>
  <c r="P160" i="110"/>
  <c r="M21" i="110"/>
  <c r="G46" i="110"/>
  <c r="T134" i="110"/>
  <c r="T139" i="110"/>
  <c r="T136" i="110"/>
  <c r="E157" i="109"/>
  <c r="E174" i="109" s="1" a="1"/>
  <c r="E174" i="109" s="1"/>
  <c r="E32" i="110"/>
  <c r="G19" i="110"/>
  <c r="G32" i="110" s="1"/>
  <c r="E159" i="109"/>
  <c r="E176" i="109" s="1" a="1"/>
  <c r="E176" i="109" s="1"/>
  <c r="E160" i="109"/>
  <c r="E177" i="109" s="1" a="1"/>
  <c r="E177" i="109" s="1"/>
  <c r="N151" i="109"/>
  <c r="N168" i="109" s="1" a="1"/>
  <c r="N168" i="109" s="1"/>
  <c r="L150" i="109"/>
  <c r="L167" i="109" s="1" a="1"/>
  <c r="L167" i="109" s="1"/>
  <c r="F150" i="109"/>
  <c r="F167" i="109" s="1" a="1"/>
  <c r="F167" i="109" s="1"/>
  <c r="I126" i="109"/>
  <c r="K154" i="109"/>
  <c r="K171" i="109" s="1" a="1"/>
  <c r="K171" i="109" s="1"/>
  <c r="O153" i="109"/>
  <c r="O170" i="109" s="1" a="1"/>
  <c r="O170" i="109" s="1"/>
  <c r="L125" i="109"/>
  <c r="M44" i="109" s="1"/>
  <c r="T141" i="110"/>
  <c r="J125" i="110"/>
  <c r="M46" i="110" s="1"/>
  <c r="J126" i="110"/>
  <c r="F155" i="110"/>
  <c r="H155" i="110"/>
  <c r="E155" i="110"/>
  <c r="G155" i="110"/>
  <c r="D155" i="110"/>
  <c r="I155" i="110"/>
  <c r="J155" i="110"/>
  <c r="K155" i="110"/>
  <c r="L155" i="110"/>
  <c r="M155" i="110"/>
  <c r="N155" i="110"/>
  <c r="J161" i="110"/>
  <c r="O155" i="110"/>
  <c r="P155" i="110"/>
  <c r="N90" i="110"/>
  <c r="I125" i="110"/>
  <c r="M47" i="110" s="1"/>
  <c r="I126" i="110"/>
  <c r="D154" i="110"/>
  <c r="G154" i="110"/>
  <c r="F154" i="110"/>
  <c r="E154" i="110"/>
  <c r="H154" i="110"/>
  <c r="I154" i="110"/>
  <c r="J154" i="110"/>
  <c r="K154" i="110"/>
  <c r="L154" i="110"/>
  <c r="M154" i="110"/>
  <c r="N154" i="110"/>
  <c r="I161" i="110"/>
  <c r="O154" i="110"/>
  <c r="P154" i="110"/>
  <c r="G47" i="110"/>
  <c r="D151" i="109"/>
  <c r="D168" i="109" s="1" a="1"/>
  <c r="D168" i="109" s="1"/>
  <c r="H150" i="109"/>
  <c r="H167" i="109" s="1" a="1"/>
  <c r="H167" i="109" s="1"/>
  <c r="G43" i="110"/>
  <c r="G126" i="110"/>
  <c r="D152" i="110"/>
  <c r="G125" i="110"/>
  <c r="M49" i="110" s="1"/>
  <c r="E152" i="110"/>
  <c r="F152" i="110"/>
  <c r="G152" i="110"/>
  <c r="H152" i="110"/>
  <c r="I152" i="110"/>
  <c r="J152" i="110"/>
  <c r="K152" i="110"/>
  <c r="L152" i="110"/>
  <c r="M152" i="110"/>
  <c r="N152" i="110"/>
  <c r="G161" i="110"/>
  <c r="O152" i="110"/>
  <c r="P152" i="110"/>
  <c r="T144" i="110"/>
  <c r="T140" i="110"/>
  <c r="E126" i="110"/>
  <c r="E125" i="110"/>
  <c r="M51" i="110" s="1"/>
  <c r="E150" i="110"/>
  <c r="D150" i="110"/>
  <c r="F150" i="110"/>
  <c r="G150" i="110"/>
  <c r="H150" i="110"/>
  <c r="I150" i="110"/>
  <c r="J150" i="110"/>
  <c r="K150" i="110"/>
  <c r="L150" i="110"/>
  <c r="M150" i="110"/>
  <c r="E161" i="110"/>
  <c r="N150" i="110"/>
  <c r="O150" i="110"/>
  <c r="P150" i="110"/>
  <c r="T143" i="110"/>
  <c r="N126" i="110"/>
  <c r="N125" i="110"/>
  <c r="M42" i="110" s="1"/>
  <c r="I159" i="110"/>
  <c r="K159" i="110"/>
  <c r="F159" i="110"/>
  <c r="H159" i="110"/>
  <c r="M159" i="110"/>
  <c r="D159" i="110"/>
  <c r="J159" i="110"/>
  <c r="L159" i="110"/>
  <c r="G159" i="110"/>
  <c r="E159" i="110"/>
  <c r="N161" i="110"/>
  <c r="N159" i="110"/>
  <c r="O159" i="110"/>
  <c r="P159" i="110"/>
  <c r="M24" i="110"/>
  <c r="T142" i="110"/>
  <c r="G50" i="110"/>
  <c r="G152" i="109"/>
  <c r="T138" i="110"/>
  <c r="G51" i="110"/>
  <c r="G42" i="110"/>
  <c r="G44" i="110"/>
  <c r="T135" i="110"/>
  <c r="M126" i="110"/>
  <c r="M125" i="110"/>
  <c r="M43" i="110" s="1"/>
  <c r="D158" i="110"/>
  <c r="K158" i="110"/>
  <c r="E158" i="110"/>
  <c r="J158" i="110"/>
  <c r="F158" i="110"/>
  <c r="I158" i="110"/>
  <c r="G158" i="110"/>
  <c r="H158" i="110"/>
  <c r="L158" i="110"/>
  <c r="M158" i="110"/>
  <c r="M161" i="110"/>
  <c r="N158" i="110"/>
  <c r="O158" i="110"/>
  <c r="P158" i="110"/>
  <c r="G49" i="110"/>
  <c r="K149" i="109"/>
  <c r="K166" i="109" s="1" a="1"/>
  <c r="K166" i="109" s="1"/>
  <c r="L159" i="109"/>
  <c r="L176" i="109" s="1" a="1"/>
  <c r="L176" i="109" s="1"/>
  <c r="F157" i="109"/>
  <c r="F174" i="109" s="1" a="1"/>
  <c r="F174" i="109" s="1"/>
  <c r="L160" i="109"/>
  <c r="L177" i="109" s="1" a="1"/>
  <c r="L177" i="109" s="1"/>
  <c r="P151" i="109"/>
  <c r="P168" i="109" s="1" a="1"/>
  <c r="P168" i="109" s="1"/>
  <c r="E151" i="109"/>
  <c r="E168" i="109" s="1" a="1"/>
  <c r="E168" i="109" s="1"/>
  <c r="O150" i="109"/>
  <c r="O167" i="109" s="1" a="1"/>
  <c r="O167" i="109" s="1"/>
  <c r="L153" i="109"/>
  <c r="L170" i="109" s="1" a="1"/>
  <c r="L170" i="109" s="1"/>
  <c r="D157" i="109"/>
  <c r="D174" i="109" s="1" a="1"/>
  <c r="D174" i="109" s="1"/>
  <c r="O161" i="109"/>
  <c r="O178" i="109" s="1" a="1"/>
  <c r="O178" i="109" s="1"/>
  <c r="H160" i="109"/>
  <c r="H177" i="109" s="1" a="1"/>
  <c r="H177" i="109" s="1"/>
  <c r="L152" i="109"/>
  <c r="L169" i="109" s="1" a="1"/>
  <c r="L169" i="109" s="1"/>
  <c r="O151" i="109"/>
  <c r="O168" i="109" s="1" a="1"/>
  <c r="O168" i="109" s="1"/>
  <c r="F125" i="109"/>
  <c r="M50" i="109" s="1"/>
  <c r="J29" i="109" s="1"/>
  <c r="K29" i="109" s="1"/>
  <c r="P156" i="109"/>
  <c r="P173" i="109" s="1" a="1"/>
  <c r="P173" i="109" s="1"/>
  <c r="I150" i="109"/>
  <c r="J153" i="109"/>
  <c r="J170" i="109" s="1" a="1"/>
  <c r="J170" i="109" s="1"/>
  <c r="F156" i="109"/>
  <c r="F173" i="109" s="1" a="1"/>
  <c r="F173" i="109" s="1"/>
  <c r="H157" i="109"/>
  <c r="H174" i="109" s="1" a="1"/>
  <c r="H174" i="109" s="1"/>
  <c r="N160" i="109"/>
  <c r="N177" i="109" s="1" a="1"/>
  <c r="N177" i="109" s="1"/>
  <c r="O125" i="109"/>
  <c r="M41" i="109" s="1"/>
  <c r="L41" i="109" s="1"/>
  <c r="L151" i="109"/>
  <c r="L168" i="109" s="1" a="1"/>
  <c r="L168" i="109" s="1"/>
  <c r="O159" i="109"/>
  <c r="O176" i="109" s="1" a="1"/>
  <c r="O176" i="109" s="1"/>
  <c r="L161" i="109"/>
  <c r="L178" i="109" s="1" a="1"/>
  <c r="L178" i="109" s="1"/>
  <c r="L157" i="109"/>
  <c r="I160" i="109"/>
  <c r="I177" i="109" s="1" a="1"/>
  <c r="I177" i="109" s="1"/>
  <c r="O126" i="109"/>
  <c r="G151" i="109"/>
  <c r="G168" i="109" s="1" a="1"/>
  <c r="G168" i="109" s="1"/>
  <c r="F153" i="109"/>
  <c r="F170" i="109" s="1" a="1"/>
  <c r="F170" i="109" s="1"/>
  <c r="O149" i="109"/>
  <c r="O166" i="109" s="1" a="1"/>
  <c r="O166" i="109" s="1"/>
  <c r="P157" i="109"/>
  <c r="P174" i="109" s="1" a="1"/>
  <c r="P174" i="109" s="1"/>
  <c r="L126" i="109"/>
  <c r="O160" i="109"/>
  <c r="F151" i="109"/>
  <c r="F155" i="109"/>
  <c r="F172" i="109" s="1" a="1"/>
  <c r="F172" i="109" s="1"/>
  <c r="O157" i="109"/>
  <c r="O174" i="109" s="1" a="1"/>
  <c r="O174" i="109" s="1"/>
  <c r="D160" i="109"/>
  <c r="D177" i="109" s="1" a="1"/>
  <c r="D177" i="109" s="1"/>
  <c r="H151" i="109"/>
  <c r="H168" i="109" s="1" a="1"/>
  <c r="H168" i="109" s="1"/>
  <c r="J149" i="109"/>
  <c r="J166" i="109" s="1" a="1"/>
  <c r="J166" i="109" s="1"/>
  <c r="G154" i="109"/>
  <c r="G171" i="109" s="1" a="1"/>
  <c r="G171" i="109" s="1"/>
  <c r="I125" i="109"/>
  <c r="M47" i="109" s="1"/>
  <c r="K152" i="109"/>
  <c r="K169" i="109" s="1" a="1"/>
  <c r="K169" i="109" s="1"/>
  <c r="G125" i="109"/>
  <c r="M49" i="109" s="1"/>
  <c r="J161" i="109"/>
  <c r="J178" i="109" s="1" a="1"/>
  <c r="J178" i="109" s="1"/>
  <c r="I155" i="109"/>
  <c r="I172" i="109" s="1" a="1"/>
  <c r="I172" i="109" s="1"/>
  <c r="O156" i="109"/>
  <c r="O173" i="109" s="1" a="1"/>
  <c r="O173" i="109" s="1"/>
  <c r="J156" i="109"/>
  <c r="J173" i="109" s="1" a="1"/>
  <c r="J173" i="109" s="1"/>
  <c r="I153" i="109"/>
  <c r="I170" i="109" s="1" a="1"/>
  <c r="I170" i="109" s="1"/>
  <c r="I149" i="109"/>
  <c r="I166" i="109" s="1" a="1"/>
  <c r="I166" i="109" s="1"/>
  <c r="G157" i="109"/>
  <c r="G174" i="109" s="1" a="1"/>
  <c r="G174" i="109" s="1"/>
  <c r="K160" i="109"/>
  <c r="K177" i="109" s="1" a="1"/>
  <c r="K177" i="109" s="1"/>
  <c r="D154" i="109"/>
  <c r="D171" i="109" s="1" a="1"/>
  <c r="D171" i="109" s="1"/>
  <c r="J152" i="109"/>
  <c r="J169" i="109" s="1" a="1"/>
  <c r="J169" i="109" s="1"/>
  <c r="G126" i="109"/>
  <c r="P155" i="109"/>
  <c r="P172" i="109" s="1" a="1"/>
  <c r="P172" i="109" s="1"/>
  <c r="G155" i="109"/>
  <c r="G172" i="109" s="1" a="1"/>
  <c r="G172" i="109" s="1"/>
  <c r="G150" i="109"/>
  <c r="G167" i="109" s="1" a="1"/>
  <c r="G167" i="109" s="1"/>
  <c r="N156" i="109"/>
  <c r="N173" i="109" s="1" a="1"/>
  <c r="N173" i="109" s="1"/>
  <c r="L156" i="109"/>
  <c r="L173" i="109" s="1" a="1"/>
  <c r="L173" i="109" s="1"/>
  <c r="J159" i="109"/>
  <c r="J176" i="109" s="1" a="1"/>
  <c r="J176" i="109" s="1"/>
  <c r="I161" i="109"/>
  <c r="I178" i="109" s="1" a="1"/>
  <c r="I178" i="109" s="1"/>
  <c r="H154" i="109"/>
  <c r="H171" i="109" s="1" a="1"/>
  <c r="H171" i="109" s="1"/>
  <c r="I152" i="109"/>
  <c r="I169" i="109" s="1" a="1"/>
  <c r="I169" i="109" s="1"/>
  <c r="G32" i="109"/>
  <c r="O155" i="109"/>
  <c r="O172" i="109" s="1" a="1"/>
  <c r="O172" i="109" s="1"/>
  <c r="K155" i="109"/>
  <c r="K172" i="109" s="1" a="1"/>
  <c r="K172" i="109" s="1"/>
  <c r="G156" i="109"/>
  <c r="G173" i="109" s="1" a="1"/>
  <c r="G173" i="109" s="1"/>
  <c r="K156" i="109"/>
  <c r="J25" i="108"/>
  <c r="O25" i="108" s="1"/>
  <c r="G149" i="109"/>
  <c r="G166" i="109" s="1" a="1"/>
  <c r="G166" i="109" s="1"/>
  <c r="K157" i="109"/>
  <c r="K174" i="109" s="1" a="1"/>
  <c r="K174" i="109" s="1"/>
  <c r="P154" i="109"/>
  <c r="P171" i="109" s="1" a="1"/>
  <c r="P171" i="109" s="1"/>
  <c r="E154" i="109"/>
  <c r="E171" i="109" s="1" a="1"/>
  <c r="E171" i="109" s="1"/>
  <c r="G161" i="109"/>
  <c r="G178" i="109" s="1" a="1"/>
  <c r="G178" i="109" s="1"/>
  <c r="D152" i="109"/>
  <c r="D169" i="109" s="1" a="1"/>
  <c r="D169" i="109" s="1"/>
  <c r="E32" i="109"/>
  <c r="N155" i="109"/>
  <c r="N172" i="109" s="1" a="1"/>
  <c r="N172" i="109" s="1"/>
  <c r="J155" i="109"/>
  <c r="E156" i="109"/>
  <c r="E173" i="109" s="1" a="1"/>
  <c r="E173" i="109" s="1"/>
  <c r="K126" i="109"/>
  <c r="K153" i="109"/>
  <c r="K170" i="109" s="1" a="1"/>
  <c r="K170" i="109" s="1"/>
  <c r="I157" i="109"/>
  <c r="I174" i="109" s="1" a="1"/>
  <c r="I174" i="109" s="1"/>
  <c r="O154" i="109"/>
  <c r="O171" i="109" s="1" a="1"/>
  <c r="O171" i="109" s="1"/>
  <c r="J154" i="109"/>
  <c r="J171" i="109" s="1" a="1"/>
  <c r="J171" i="109" s="1"/>
  <c r="P152" i="109"/>
  <c r="P169" i="109" s="1" a="1"/>
  <c r="P169" i="109" s="1"/>
  <c r="H152" i="109"/>
  <c r="H169" i="109" s="1" a="1"/>
  <c r="H169" i="109" s="1"/>
  <c r="K151" i="109"/>
  <c r="K168" i="109" s="1" a="1"/>
  <c r="K168" i="109" s="1"/>
  <c r="L155" i="109"/>
  <c r="L172" i="109" s="1" a="1"/>
  <c r="L172" i="109" s="1"/>
  <c r="D155" i="109"/>
  <c r="D172" i="109" s="1" a="1"/>
  <c r="D172" i="109" s="1"/>
  <c r="K150" i="109"/>
  <c r="K167" i="109" s="1" a="1"/>
  <c r="K167" i="109" s="1"/>
  <c r="H156" i="109"/>
  <c r="H173" i="109" s="1" a="1"/>
  <c r="H173" i="109" s="1"/>
  <c r="K125" i="109"/>
  <c r="M45" i="109" s="1"/>
  <c r="I159" i="109"/>
  <c r="I176" i="109" s="1" a="1"/>
  <c r="I176" i="109" s="1"/>
  <c r="G160" i="109"/>
  <c r="G177" i="109" s="1" a="1"/>
  <c r="G177" i="109" s="1"/>
  <c r="N154" i="109"/>
  <c r="N171" i="109" s="1" a="1"/>
  <c r="N171" i="109" s="1"/>
  <c r="F154" i="109"/>
  <c r="F171" i="109" s="1" a="1"/>
  <c r="F171" i="109" s="1"/>
  <c r="O152" i="109"/>
  <c r="O169" i="109" s="1" a="1"/>
  <c r="O169" i="109" s="1"/>
  <c r="F152" i="109"/>
  <c r="F169" i="109" s="1" a="1"/>
  <c r="F169" i="109" s="1"/>
  <c r="J151" i="109"/>
  <c r="J168" i="109" s="1" a="1"/>
  <c r="J168" i="109" s="1"/>
  <c r="H155" i="109"/>
  <c r="H172" i="109" s="1" a="1"/>
  <c r="H172" i="109" s="1"/>
  <c r="J126" i="109"/>
  <c r="J150" i="109"/>
  <c r="J167" i="109" s="1" a="1"/>
  <c r="J167" i="109" s="1"/>
  <c r="D156" i="109"/>
  <c r="D173" i="109" s="1" a="1"/>
  <c r="D173" i="109" s="1"/>
  <c r="G153" i="109"/>
  <c r="G170" i="109" s="1" a="1"/>
  <c r="G170" i="109" s="1"/>
  <c r="M90" i="108"/>
  <c r="K159" i="109"/>
  <c r="K176" i="109" s="1" a="1"/>
  <c r="K176" i="109" s="1"/>
  <c r="J157" i="109"/>
  <c r="J174" i="109" s="1" a="1"/>
  <c r="J174" i="109" s="1"/>
  <c r="J160" i="109"/>
  <c r="J177" i="109" s="1" a="1"/>
  <c r="J177" i="109" s="1"/>
  <c r="L154" i="109"/>
  <c r="L171" i="109" s="1" a="1"/>
  <c r="L171" i="109" s="1"/>
  <c r="I154" i="109"/>
  <c r="N152" i="109"/>
  <c r="N169" i="109" s="1" a="1"/>
  <c r="N169" i="109" s="1"/>
  <c r="I151" i="109"/>
  <c r="I168" i="109" s="1" a="1"/>
  <c r="I168" i="109" s="1"/>
  <c r="E155" i="109"/>
  <c r="E172" i="109" s="1" a="1"/>
  <c r="E172" i="109" s="1"/>
  <c r="J125" i="109"/>
  <c r="M46" i="109" s="1"/>
  <c r="K161" i="109"/>
  <c r="K178" i="109" s="1" a="1"/>
  <c r="K178" i="109" s="1"/>
  <c r="M154" i="109"/>
  <c r="M171" i="109" s="1" a="1"/>
  <c r="M171" i="109" s="1"/>
  <c r="M161" i="109"/>
  <c r="M178" i="109" s="1" a="1"/>
  <c r="M178" i="109" s="1"/>
  <c r="K158" i="109"/>
  <c r="K175" i="109" s="1" a="1"/>
  <c r="K175" i="109" s="1"/>
  <c r="T140" i="109"/>
  <c r="T138" i="109"/>
  <c r="T134" i="109"/>
  <c r="M126" i="109"/>
  <c r="T144" i="109"/>
  <c r="P158" i="109"/>
  <c r="P175" i="109" s="1" a="1"/>
  <c r="P175" i="109" s="1"/>
  <c r="L158" i="109"/>
  <c r="L175" i="109" s="1" a="1"/>
  <c r="L175" i="109" s="1"/>
  <c r="J19" i="109"/>
  <c r="O19" i="109" s="1"/>
  <c r="M151" i="109"/>
  <c r="M168" i="109" s="1" a="1"/>
  <c r="M168" i="109" s="1"/>
  <c r="T136" i="109"/>
  <c r="O158" i="109"/>
  <c r="O175" i="109" s="1" a="1"/>
  <c r="O175" i="109" s="1"/>
  <c r="I158" i="109"/>
  <c r="I175" i="109" s="1" a="1"/>
  <c r="I175" i="109" s="1"/>
  <c r="M157" i="109"/>
  <c r="M174" i="109" s="1" a="1"/>
  <c r="M174" i="109" s="1"/>
  <c r="G40" i="109"/>
  <c r="G158" i="109"/>
  <c r="G175" i="109" s="1" a="1"/>
  <c r="G175" i="109" s="1"/>
  <c r="D158" i="109"/>
  <c r="D175" i="109" s="1" a="1"/>
  <c r="D175" i="109" s="1"/>
  <c r="T135" i="109"/>
  <c r="M155" i="109"/>
  <c r="M172" i="109" s="1" a="1"/>
  <c r="M172" i="109" s="1"/>
  <c r="M150" i="109"/>
  <c r="M167" i="109" s="1" a="1"/>
  <c r="M167" i="109" s="1"/>
  <c r="N158" i="109"/>
  <c r="N175" i="109" s="1" a="1"/>
  <c r="N175" i="109" s="1"/>
  <c r="E158" i="109"/>
  <c r="E175" i="109" s="1" a="1"/>
  <c r="E175" i="109" s="1"/>
  <c r="M159" i="109"/>
  <c r="M176" i="109" s="1" a="1"/>
  <c r="M176" i="109" s="1"/>
  <c r="M160" i="109"/>
  <c r="M177" i="109" s="1" a="1"/>
  <c r="M177" i="109" s="1"/>
  <c r="M152" i="109"/>
  <c r="M169" i="109" s="1" a="1"/>
  <c r="M169" i="109" s="1"/>
  <c r="M156" i="109"/>
  <c r="M173" i="109" s="1" a="1"/>
  <c r="M173" i="109" s="1"/>
  <c r="J158" i="109"/>
  <c r="J175" i="109" s="1" a="1"/>
  <c r="J175" i="109" s="1"/>
  <c r="M158" i="109"/>
  <c r="T139" i="109"/>
  <c r="T142" i="109"/>
  <c r="T137" i="109"/>
  <c r="H158" i="109"/>
  <c r="H175" i="109" s="1" a="1"/>
  <c r="H175" i="109" s="1"/>
  <c r="M125" i="109"/>
  <c r="M43" i="109" s="1"/>
  <c r="M149" i="109"/>
  <c r="M166" i="109" s="1" a="1"/>
  <c r="M166" i="109" s="1"/>
  <c r="M153" i="109"/>
  <c r="M170" i="109" s="1" a="1"/>
  <c r="M170" i="109" s="1"/>
  <c r="T143" i="109"/>
  <c r="F158" i="109"/>
  <c r="F175" i="109" s="1" a="1"/>
  <c r="F175" i="109" s="1"/>
  <c r="E53" i="109"/>
  <c r="J52" i="109" s="1"/>
  <c r="L19" i="109"/>
  <c r="T141" i="109"/>
  <c r="J31" i="109"/>
  <c r="K31" i="109" s="1"/>
  <c r="J21" i="108"/>
  <c r="O21" i="108" s="1"/>
  <c r="J28" i="108"/>
  <c r="K28" i="108" s="1"/>
  <c r="D167" i="109" a="1"/>
  <c r="D167" i="109" s="1"/>
  <c r="J51" i="108"/>
  <c r="R167" i="108" s="1" a="1"/>
  <c r="R167" i="108" s="1"/>
  <c r="D178" i="109" a="1"/>
  <c r="D178" i="109" s="1"/>
  <c r="P176" i="109" a="1"/>
  <c r="P176" i="109" s="1"/>
  <c r="P166" i="109" a="1"/>
  <c r="P166" i="109" s="1"/>
  <c r="J42" i="108"/>
  <c r="R142" i="108" s="1" a="1"/>
  <c r="R142" i="108" s="1"/>
  <c r="J26" i="108"/>
  <c r="K26" i="108" s="1"/>
  <c r="J47" i="108"/>
  <c r="R188" i="108" s="1" a="1"/>
  <c r="R188" i="108" s="1"/>
  <c r="J44" i="108"/>
  <c r="R191" i="108" s="1" a="1"/>
  <c r="R191" i="108" s="1"/>
  <c r="F178" i="109" a="1"/>
  <c r="F178" i="109" s="1"/>
  <c r="J22" i="108"/>
  <c r="K22" i="108" s="1"/>
  <c r="J23" i="108"/>
  <c r="K23" i="108" s="1"/>
  <c r="J41" i="108"/>
  <c r="R160" i="108" s="1" a="1"/>
  <c r="R160" i="108" s="1"/>
  <c r="J27" i="108"/>
  <c r="K27" i="108" s="1"/>
  <c r="J21" i="105"/>
  <c r="K21" i="105" s="1"/>
  <c r="J20" i="108"/>
  <c r="K20" i="108" s="1"/>
  <c r="J50" i="105"/>
  <c r="R134" i="105" s="1" a="1"/>
  <c r="R134" i="105" s="1"/>
  <c r="J24" i="108"/>
  <c r="O24" i="108" s="1"/>
  <c r="J30" i="108"/>
  <c r="K30" i="108" s="1"/>
  <c r="J46" i="108"/>
  <c r="R189" i="108" s="1" a="1"/>
  <c r="R189" i="108" s="1"/>
  <c r="R170" i="108" a="1"/>
  <c r="R170" i="108" s="1"/>
  <c r="R136" i="108" a="1"/>
  <c r="R136" i="108" s="1"/>
  <c r="R187" i="108" a="1"/>
  <c r="R187" i="108" s="1"/>
  <c r="R153" i="108" a="1"/>
  <c r="R153" i="108" s="1"/>
  <c r="E166" i="108" a="1"/>
  <c r="E166" i="108" s="1"/>
  <c r="H178" i="108" a="1"/>
  <c r="H178" i="108" s="1"/>
  <c r="H169" i="108" a="1"/>
  <c r="H169" i="108" s="1"/>
  <c r="D174" i="108" a="1"/>
  <c r="D174" i="108" s="1"/>
  <c r="E174" i="108" a="1"/>
  <c r="E174" i="108" s="1"/>
  <c r="O171" i="108" a="1"/>
  <c r="O171" i="108" s="1"/>
  <c r="M171" i="108" a="1"/>
  <c r="M171" i="108" s="1"/>
  <c r="L177" i="108" a="1"/>
  <c r="L177" i="108" s="1"/>
  <c r="K166" i="108" a="1"/>
  <c r="K166" i="108" s="1"/>
  <c r="N166" i="108" a="1"/>
  <c r="N166" i="108" s="1"/>
  <c r="I173" i="108" a="1"/>
  <c r="I173" i="108" s="1"/>
  <c r="M173" i="108" a="1"/>
  <c r="M173" i="108" s="1"/>
  <c r="F127" i="108"/>
  <c r="P127" i="108"/>
  <c r="L127" i="108"/>
  <c r="D127" i="108"/>
  <c r="K127" i="108"/>
  <c r="M127" i="108"/>
  <c r="J127" i="108"/>
  <c r="I127" i="108"/>
  <c r="O127" i="108"/>
  <c r="AH93" i="108"/>
  <c r="G127" i="108"/>
  <c r="H127" i="108"/>
  <c r="N127" i="108"/>
  <c r="N193" i="108" s="1" a="1"/>
  <c r="N193" i="108" s="1"/>
  <c r="E127" i="108"/>
  <c r="H175" i="108" a="1"/>
  <c r="H175" i="108" s="1"/>
  <c r="J45" i="108"/>
  <c r="E176" i="108" a="1"/>
  <c r="E176" i="108" s="1"/>
  <c r="H176" i="108" a="1"/>
  <c r="H176" i="108" s="1"/>
  <c r="P170" i="108" a="1"/>
  <c r="P170" i="108" s="1"/>
  <c r="J170" i="108" a="1"/>
  <c r="J170" i="108" s="1"/>
  <c r="O167" i="108" a="1"/>
  <c r="O167" i="108" s="1"/>
  <c r="K168" i="108" a="1"/>
  <c r="K168" i="108" s="1"/>
  <c r="H168" i="108" a="1"/>
  <c r="H168" i="108" s="1"/>
  <c r="D172" i="108" a="1"/>
  <c r="D172" i="108" s="1"/>
  <c r="F169" i="108" a="1"/>
  <c r="F169" i="108" s="1"/>
  <c r="H167" i="108" a="1"/>
  <c r="H167" i="108" s="1"/>
  <c r="K172" i="108" a="1"/>
  <c r="K172" i="108" s="1"/>
  <c r="I174" i="108" a="1"/>
  <c r="I174" i="108" s="1"/>
  <c r="M9" i="108"/>
  <c r="O19" i="108"/>
  <c r="H171" i="108" a="1"/>
  <c r="H171" i="108" s="1"/>
  <c r="J171" i="108" a="1"/>
  <c r="J171" i="108" s="1"/>
  <c r="I177" i="108" a="1"/>
  <c r="I177" i="108" s="1"/>
  <c r="K177" i="108" a="1"/>
  <c r="K177" i="108" s="1"/>
  <c r="I166" i="108" a="1"/>
  <c r="I166" i="108" s="1"/>
  <c r="F166" i="108" a="1"/>
  <c r="F166" i="108" s="1"/>
  <c r="K178" i="108" a="1"/>
  <c r="K178" i="108" s="1"/>
  <c r="J52" i="108"/>
  <c r="G175" i="108" a="1"/>
  <c r="G175" i="108" s="1"/>
  <c r="K176" i="108" a="1"/>
  <c r="K176" i="108" s="1"/>
  <c r="I176" i="108" a="1"/>
  <c r="I176" i="108" s="1"/>
  <c r="G170" i="108" a="1"/>
  <c r="G170" i="108" s="1"/>
  <c r="N167" i="108" a="1"/>
  <c r="N167" i="108" s="1"/>
  <c r="K167" i="108" a="1"/>
  <c r="K167" i="108" s="1"/>
  <c r="O168" i="108" a="1"/>
  <c r="O168" i="108" s="1"/>
  <c r="J29" i="108"/>
  <c r="O29" i="108" s="1"/>
  <c r="N172" i="108" a="1"/>
  <c r="N172" i="108" s="1"/>
  <c r="O169" i="108" a="1"/>
  <c r="O169" i="108" s="1"/>
  <c r="P169" i="108" a="1"/>
  <c r="P169" i="108" s="1"/>
  <c r="F177" i="108" a="1"/>
  <c r="F177" i="108" s="1"/>
  <c r="O175" i="108" a="1"/>
  <c r="O175" i="108" s="1"/>
  <c r="E172" i="108" a="1"/>
  <c r="E172" i="108" s="1"/>
  <c r="M174" i="108" a="1"/>
  <c r="M174" i="108" s="1"/>
  <c r="J174" i="108" a="1"/>
  <c r="J174" i="108" s="1"/>
  <c r="G171" i="108" a="1"/>
  <c r="G171" i="108" s="1"/>
  <c r="K171" i="108" a="1"/>
  <c r="K171" i="108" s="1"/>
  <c r="P177" i="108" a="1"/>
  <c r="P177" i="108" s="1"/>
  <c r="M166" i="108" a="1"/>
  <c r="M166" i="108" s="1"/>
  <c r="P166" i="108" a="1"/>
  <c r="P166" i="108" s="1"/>
  <c r="P173" i="108" a="1"/>
  <c r="P173" i="108" s="1"/>
  <c r="G173" i="108" a="1"/>
  <c r="G173" i="108" s="1"/>
  <c r="E175" i="108" a="1"/>
  <c r="E175" i="108" s="1"/>
  <c r="N175" i="108" a="1"/>
  <c r="N175" i="108" s="1"/>
  <c r="G176" i="108" a="1"/>
  <c r="G176" i="108" s="1"/>
  <c r="O170" i="108" a="1"/>
  <c r="O170" i="108" s="1"/>
  <c r="L170" i="108" a="1"/>
  <c r="L170" i="108" s="1"/>
  <c r="F167" i="108" a="1"/>
  <c r="F167" i="108" s="1"/>
  <c r="E168" i="108" a="1"/>
  <c r="E168" i="108" s="1"/>
  <c r="N168" i="108" a="1"/>
  <c r="N168" i="108" s="1"/>
  <c r="J43" i="108"/>
  <c r="H172" i="108" a="1"/>
  <c r="H172" i="108" s="1"/>
  <c r="I172" i="108" a="1"/>
  <c r="I172" i="108" s="1"/>
  <c r="L169" i="108" a="1"/>
  <c r="L169" i="108" s="1"/>
  <c r="M177" i="108" a="1"/>
  <c r="M177" i="108" s="1"/>
  <c r="P175" i="108" a="1"/>
  <c r="P175" i="108" s="1"/>
  <c r="K174" i="108" a="1"/>
  <c r="K174" i="108" s="1"/>
  <c r="L171" i="108" a="1"/>
  <c r="L171" i="108" s="1"/>
  <c r="H177" i="108" a="1"/>
  <c r="H177" i="108" s="1"/>
  <c r="J31" i="108"/>
  <c r="H166" i="108" a="1"/>
  <c r="H166" i="108" s="1"/>
  <c r="F173" i="108" a="1"/>
  <c r="F173" i="108" s="1"/>
  <c r="D175" i="108" a="1"/>
  <c r="D175" i="108" s="1"/>
  <c r="F175" i="108" a="1"/>
  <c r="F175" i="108" s="1"/>
  <c r="D176" i="108" a="1"/>
  <c r="D176" i="108" s="1"/>
  <c r="F176" i="108" a="1"/>
  <c r="F176" i="108" s="1"/>
  <c r="I170" i="108" a="1"/>
  <c r="I170" i="108" s="1"/>
  <c r="F170" i="108" a="1"/>
  <c r="F170" i="108" s="1"/>
  <c r="M167" i="108" a="1"/>
  <c r="M167" i="108" s="1"/>
  <c r="J167" i="108" a="1"/>
  <c r="J167" i="108" s="1"/>
  <c r="M168" i="108" a="1"/>
  <c r="M168" i="108" s="1"/>
  <c r="J168" i="108" a="1"/>
  <c r="J168" i="108" s="1"/>
  <c r="M172" i="108" a="1"/>
  <c r="M172" i="108" s="1"/>
  <c r="N169" i="108" a="1"/>
  <c r="N169" i="108" s="1"/>
  <c r="E169" i="108" a="1"/>
  <c r="E169" i="108" s="1"/>
  <c r="J176" i="108" a="1"/>
  <c r="J176" i="108" s="1"/>
  <c r="G168" i="108" a="1"/>
  <c r="G168" i="108" s="1"/>
  <c r="F174" i="108" a="1"/>
  <c r="F174" i="108" s="1"/>
  <c r="N174" i="108" a="1"/>
  <c r="N174" i="108" s="1"/>
  <c r="F171" i="108" a="1"/>
  <c r="F171" i="108" s="1"/>
  <c r="G177" i="108" a="1"/>
  <c r="G177" i="108" s="1"/>
  <c r="J177" i="108" a="1"/>
  <c r="J177" i="108" s="1"/>
  <c r="O166" i="108" a="1"/>
  <c r="O166" i="108" s="1"/>
  <c r="O173" i="108" a="1"/>
  <c r="O173" i="108" s="1"/>
  <c r="H173" i="108" a="1"/>
  <c r="H173" i="108" s="1"/>
  <c r="K19" i="108"/>
  <c r="G53" i="108"/>
  <c r="K175" i="108" a="1"/>
  <c r="K175" i="108" s="1"/>
  <c r="M176" i="108" a="1"/>
  <c r="M176" i="108" s="1"/>
  <c r="K170" i="108" a="1"/>
  <c r="K170" i="108" s="1"/>
  <c r="E184" i="108" a="1"/>
  <c r="E184" i="108" s="1"/>
  <c r="D167" i="108" a="1"/>
  <c r="D167" i="108" s="1"/>
  <c r="G172" i="108" a="1"/>
  <c r="G172" i="108" s="1"/>
  <c r="J178" i="108" a="1"/>
  <c r="J178" i="108" s="1"/>
  <c r="D169" i="108" a="1"/>
  <c r="D169" i="108" s="1"/>
  <c r="K169" i="108" a="1"/>
  <c r="K169" i="108" s="1"/>
  <c r="O174" i="108" a="1"/>
  <c r="O174" i="108" s="1"/>
  <c r="L166" i="108" a="1"/>
  <c r="L166" i="108" s="1"/>
  <c r="M170" i="108" a="1"/>
  <c r="M170" i="108" s="1"/>
  <c r="J169" i="108" a="1"/>
  <c r="J169" i="108" s="1"/>
  <c r="J41" i="105"/>
  <c r="R160" i="105" s="1" a="1"/>
  <c r="R160" i="105" s="1"/>
  <c r="L178" i="108" a="1"/>
  <c r="L178" i="108" s="1"/>
  <c r="P174" i="108" a="1"/>
  <c r="P174" i="108" s="1"/>
  <c r="D171" i="108" a="1"/>
  <c r="D171" i="108" s="1"/>
  <c r="N171" i="108" a="1"/>
  <c r="N171" i="108" s="1"/>
  <c r="D177" i="108" a="1"/>
  <c r="D177" i="108" s="1"/>
  <c r="L51" i="108"/>
  <c r="L47" i="108"/>
  <c r="L43" i="108"/>
  <c r="L50" i="108"/>
  <c r="L45" i="108"/>
  <c r="L42" i="108"/>
  <c r="L46" i="108"/>
  <c r="L49" i="108"/>
  <c r="L41" i="108"/>
  <c r="L48" i="108"/>
  <c r="L52" i="108"/>
  <c r="L44" i="108"/>
  <c r="G166" i="108" a="1"/>
  <c r="G166" i="108" s="1"/>
  <c r="J173" i="108" a="1"/>
  <c r="J173" i="108" s="1"/>
  <c r="D173" i="108" a="1"/>
  <c r="D173" i="108" s="1"/>
  <c r="J50" i="108"/>
  <c r="I175" i="108" a="1"/>
  <c r="I175" i="108" s="1"/>
  <c r="M178" i="108" a="1"/>
  <c r="M178" i="108" s="1"/>
  <c r="O176" i="108" a="1"/>
  <c r="O176" i="108" s="1"/>
  <c r="N170" i="108" a="1"/>
  <c r="N170" i="108" s="1"/>
  <c r="I167" i="108" a="1"/>
  <c r="I167" i="108" s="1"/>
  <c r="G167" i="108" a="1"/>
  <c r="G167" i="108" s="1"/>
  <c r="F178" i="108" a="1"/>
  <c r="F178" i="108" s="1"/>
  <c r="I168" i="108" a="1"/>
  <c r="I168" i="108" s="1"/>
  <c r="J49" i="108"/>
  <c r="O172" i="108" a="1"/>
  <c r="O172" i="108" s="1"/>
  <c r="F172" i="108" a="1"/>
  <c r="F172" i="108" s="1"/>
  <c r="I169" i="108" a="1"/>
  <c r="I169" i="108" s="1"/>
  <c r="E171" i="108" a="1"/>
  <c r="E171" i="108" s="1"/>
  <c r="N178" i="108" a="1"/>
  <c r="N178" i="108" s="1"/>
  <c r="P168" i="108" a="1"/>
  <c r="P168" i="108" s="1"/>
  <c r="G174" i="108" a="1"/>
  <c r="G174" i="108" s="1"/>
  <c r="H174" i="108" a="1"/>
  <c r="H174" i="108" s="1"/>
  <c r="P171" i="108" a="1"/>
  <c r="P171" i="108" s="1"/>
  <c r="N177" i="108" a="1"/>
  <c r="N177" i="108" s="1"/>
  <c r="E177" i="108" a="1"/>
  <c r="E177" i="108" s="1"/>
  <c r="J166" i="108" a="1"/>
  <c r="J166" i="108" s="1"/>
  <c r="D178" i="108" a="1"/>
  <c r="D178" i="108" s="1"/>
  <c r="E173" i="108" a="1"/>
  <c r="E173" i="108" s="1"/>
  <c r="N173" i="108" a="1"/>
  <c r="N173" i="108" s="1"/>
  <c r="J40" i="108"/>
  <c r="J175" i="108" a="1"/>
  <c r="J175" i="108" s="1"/>
  <c r="L175" i="108" a="1"/>
  <c r="L175" i="108" s="1"/>
  <c r="P176" i="108" a="1"/>
  <c r="P176" i="108" s="1"/>
  <c r="D170" i="108" a="1"/>
  <c r="D170" i="108" s="1"/>
  <c r="E170" i="108" a="1"/>
  <c r="E170" i="108" s="1"/>
  <c r="E178" i="108" a="1"/>
  <c r="E178" i="108" s="1"/>
  <c r="L167" i="108" a="1"/>
  <c r="L167" i="108" s="1"/>
  <c r="L168" i="108" a="1"/>
  <c r="L168" i="108" s="1"/>
  <c r="D168" i="108" a="1"/>
  <c r="D168" i="108" s="1"/>
  <c r="P172" i="108" a="1"/>
  <c r="P172" i="108" s="1"/>
  <c r="L172" i="108" a="1"/>
  <c r="L172" i="108" s="1"/>
  <c r="G178" i="108" a="1"/>
  <c r="G178" i="108" s="1"/>
  <c r="M169" i="108" a="1"/>
  <c r="M169" i="108" s="1"/>
  <c r="J51" i="105"/>
  <c r="R133" i="105" s="1" a="1"/>
  <c r="R133" i="105" s="1"/>
  <c r="J29" i="105"/>
  <c r="O29" i="105" s="1"/>
  <c r="J25" i="105"/>
  <c r="K25" i="105" s="1"/>
  <c r="J28" i="105"/>
  <c r="K28" i="105" s="1"/>
  <c r="J23" i="105"/>
  <c r="K23" i="105" s="1"/>
  <c r="J26" i="105"/>
  <c r="K26" i="105" s="1"/>
  <c r="J20" i="105"/>
  <c r="K20" i="105" s="1"/>
  <c r="J22" i="105"/>
  <c r="K22" i="105" s="1"/>
  <c r="J30" i="105"/>
  <c r="K30" i="105" s="1"/>
  <c r="J27" i="105"/>
  <c r="O27" i="105" s="1"/>
  <c r="K19" i="105"/>
  <c r="J24" i="105"/>
  <c r="K24" i="105" s="1"/>
  <c r="J40" i="105"/>
  <c r="R178" i="105" s="1" a="1"/>
  <c r="R178" i="105" s="1"/>
  <c r="R189" i="105" a="1"/>
  <c r="R189" i="105" s="1"/>
  <c r="R172" i="105" a="1"/>
  <c r="R172" i="105" s="1"/>
  <c r="R155" i="105" a="1"/>
  <c r="R155" i="105" s="1"/>
  <c r="R138" i="105" a="1"/>
  <c r="R138" i="105" s="1"/>
  <c r="F173" i="105" a="1"/>
  <c r="F173" i="105" s="1"/>
  <c r="D174" i="105" a="1"/>
  <c r="D174" i="105" s="1"/>
  <c r="G171" i="105" a="1"/>
  <c r="G171" i="105" s="1"/>
  <c r="I41" i="105"/>
  <c r="L20" i="105" s="1"/>
  <c r="N90" i="105"/>
  <c r="K167" i="105" a="1"/>
  <c r="K167" i="105" s="1"/>
  <c r="G167" i="105" a="1"/>
  <c r="G167" i="105" s="1"/>
  <c r="O170" i="105" a="1"/>
  <c r="O170" i="105" s="1"/>
  <c r="I170" i="105" a="1"/>
  <c r="I170" i="105" s="1"/>
  <c r="O168" i="105" a="1"/>
  <c r="O168" i="105" s="1"/>
  <c r="G168" i="105" a="1"/>
  <c r="G168" i="105" s="1"/>
  <c r="K169" i="105" a="1"/>
  <c r="K169" i="105" s="1"/>
  <c r="N177" i="105" a="1"/>
  <c r="N177" i="105" s="1"/>
  <c r="E177" i="105" a="1"/>
  <c r="E177" i="105" s="1"/>
  <c r="O175" i="105" a="1"/>
  <c r="O175" i="105" s="1"/>
  <c r="H175" i="105" a="1"/>
  <c r="H175" i="105" s="1"/>
  <c r="L166" i="105" a="1"/>
  <c r="L166" i="105" s="1"/>
  <c r="J31" i="105"/>
  <c r="J48" i="105"/>
  <c r="H173" i="105" a="1"/>
  <c r="H173" i="105" s="1"/>
  <c r="D171" i="105" a="1"/>
  <c r="D171" i="105" s="1"/>
  <c r="F170" i="105" a="1"/>
  <c r="F170" i="105" s="1"/>
  <c r="K175" i="105" a="1"/>
  <c r="K175" i="105" s="1"/>
  <c r="G173" i="105" a="1"/>
  <c r="G173" i="105" s="1"/>
  <c r="I173" i="105" a="1"/>
  <c r="I173" i="105" s="1"/>
  <c r="P174" i="105" a="1"/>
  <c r="P174" i="105" s="1"/>
  <c r="H174" i="105" a="1"/>
  <c r="H174" i="105" s="1"/>
  <c r="P171" i="105" a="1"/>
  <c r="P171" i="105" s="1"/>
  <c r="E171" i="105" a="1"/>
  <c r="E171" i="105" s="1"/>
  <c r="E178" i="105" a="1"/>
  <c r="E178" i="105" s="1"/>
  <c r="I167" i="105" a="1"/>
  <c r="I167" i="105" s="1"/>
  <c r="M170" i="105" a="1"/>
  <c r="M170" i="105" s="1"/>
  <c r="E170" i="105" a="1"/>
  <c r="E170" i="105" s="1"/>
  <c r="M168" i="105" a="1"/>
  <c r="M168" i="105" s="1"/>
  <c r="H168" i="105" a="1"/>
  <c r="H168" i="105" s="1"/>
  <c r="J42" i="105"/>
  <c r="J178" i="105" a="1"/>
  <c r="J178" i="105" s="1"/>
  <c r="H172" i="105" a="1"/>
  <c r="H172" i="105" s="1"/>
  <c r="N178" i="105" a="1"/>
  <c r="N178" i="105" s="1"/>
  <c r="K176" i="105" a="1"/>
  <c r="K176" i="105" s="1"/>
  <c r="G178" i="105" a="1"/>
  <c r="G178" i="105" s="1"/>
  <c r="J177" i="105" a="1"/>
  <c r="J177" i="105" s="1"/>
  <c r="D175" i="105" a="1"/>
  <c r="D175" i="105" s="1"/>
  <c r="L175" i="105" a="1"/>
  <c r="L175" i="105" s="1"/>
  <c r="J166" i="105" a="1"/>
  <c r="J166" i="105" s="1"/>
  <c r="N174" i="105" a="1"/>
  <c r="N174" i="105" s="1"/>
  <c r="J176" i="105" a="1"/>
  <c r="J176" i="105" s="1"/>
  <c r="K166" i="105" a="1"/>
  <c r="K166" i="105" s="1"/>
  <c r="N173" i="105" a="1"/>
  <c r="N173" i="105" s="1"/>
  <c r="O174" i="105" a="1"/>
  <c r="O174" i="105" s="1"/>
  <c r="I174" i="105" a="1"/>
  <c r="I174" i="105" s="1"/>
  <c r="O171" i="105" a="1"/>
  <c r="O171" i="105" s="1"/>
  <c r="H171" i="105" a="1"/>
  <c r="H171" i="105" s="1"/>
  <c r="I127" i="105"/>
  <c r="P127" i="105"/>
  <c r="P195" i="105" s="1" a="1"/>
  <c r="P195" i="105" s="1"/>
  <c r="N40" i="105" s="1"/>
  <c r="H19" i="105" s="1"/>
  <c r="H127" i="105"/>
  <c r="N127" i="105"/>
  <c r="N193" i="105" s="1" a="1"/>
  <c r="N193" i="105" s="1"/>
  <c r="F127" i="105"/>
  <c r="F185" i="105" s="1" a="1"/>
  <c r="F185" i="105" s="1"/>
  <c r="M127" i="105"/>
  <c r="E127" i="105"/>
  <c r="E184" i="105" s="1" a="1"/>
  <c r="E184" i="105" s="1"/>
  <c r="L127" i="105"/>
  <c r="K127" i="105"/>
  <c r="I190" i="105" s="1" a="1"/>
  <c r="I190" i="105" s="1"/>
  <c r="G127" i="105"/>
  <c r="O127" i="105"/>
  <c r="D127" i="105"/>
  <c r="AH93" i="105"/>
  <c r="J127" i="105"/>
  <c r="P167" i="105" a="1"/>
  <c r="P167" i="105" s="1"/>
  <c r="H167" i="105" a="1"/>
  <c r="H167" i="105" s="1"/>
  <c r="J45" i="105"/>
  <c r="L170" i="105" a="1"/>
  <c r="L170" i="105" s="1"/>
  <c r="L168" i="105" a="1"/>
  <c r="L168" i="105" s="1"/>
  <c r="D168" i="105" a="1"/>
  <c r="D168" i="105" s="1"/>
  <c r="P172" i="105" a="1"/>
  <c r="P172" i="105" s="1"/>
  <c r="E172" i="105" a="1"/>
  <c r="E172" i="105" s="1"/>
  <c r="I176" i="105" a="1"/>
  <c r="I176" i="105" s="1"/>
  <c r="E176" i="105" a="1"/>
  <c r="E176" i="105" s="1"/>
  <c r="P169" i="105" a="1"/>
  <c r="P169" i="105" s="1"/>
  <c r="D169" i="105" a="1"/>
  <c r="D169" i="105" s="1"/>
  <c r="K177" i="105" a="1"/>
  <c r="K177" i="105" s="1"/>
  <c r="L177" i="105" a="1"/>
  <c r="L177" i="105" s="1"/>
  <c r="P175" i="105" a="1"/>
  <c r="P175" i="105" s="1"/>
  <c r="E175" i="105" a="1"/>
  <c r="E175" i="105" s="1"/>
  <c r="D178" i="105" a="1"/>
  <c r="D178" i="105" s="1"/>
  <c r="I166" i="105" a="1"/>
  <c r="I166" i="105" s="1"/>
  <c r="L178" i="105" a="1"/>
  <c r="L178" i="105" s="1"/>
  <c r="N168" i="105" a="1"/>
  <c r="N168" i="105" s="1"/>
  <c r="I172" i="105" a="1"/>
  <c r="I172" i="105" s="1"/>
  <c r="D177" i="105" a="1"/>
  <c r="D177" i="105" s="1"/>
  <c r="M173" i="105" a="1"/>
  <c r="M173" i="105" s="1"/>
  <c r="F174" i="105" a="1"/>
  <c r="F174" i="105" s="1"/>
  <c r="E174" i="105" a="1"/>
  <c r="E174" i="105" s="1"/>
  <c r="N171" i="105" a="1"/>
  <c r="N171" i="105" s="1"/>
  <c r="K171" i="105" a="1"/>
  <c r="K171" i="105" s="1"/>
  <c r="O167" i="105" a="1"/>
  <c r="O167" i="105" s="1"/>
  <c r="D167" i="105" a="1"/>
  <c r="D167" i="105" s="1"/>
  <c r="K170" i="105" a="1"/>
  <c r="K170" i="105" s="1"/>
  <c r="K168" i="105" a="1"/>
  <c r="K168" i="105" s="1"/>
  <c r="O172" i="105" a="1"/>
  <c r="O172" i="105" s="1"/>
  <c r="K172" i="105" a="1"/>
  <c r="K172" i="105" s="1"/>
  <c r="O176" i="105" a="1"/>
  <c r="O176" i="105" s="1"/>
  <c r="F176" i="105" a="1"/>
  <c r="F176" i="105" s="1"/>
  <c r="O169" i="105" a="1"/>
  <c r="O169" i="105" s="1"/>
  <c r="E169" i="105" a="1"/>
  <c r="E169" i="105" s="1"/>
  <c r="J47" i="105"/>
  <c r="H177" i="105" a="1"/>
  <c r="H177" i="105" s="1"/>
  <c r="F177" i="105" a="1"/>
  <c r="F177" i="105" s="1"/>
  <c r="I175" i="105" a="1"/>
  <c r="I175" i="105" s="1"/>
  <c r="P166" i="105" a="1"/>
  <c r="P166" i="105" s="1"/>
  <c r="H166" i="105" a="1"/>
  <c r="H166" i="105" s="1"/>
  <c r="J173" i="105" a="1"/>
  <c r="J173" i="105" s="1"/>
  <c r="J167" i="105" a="1"/>
  <c r="J167" i="105" s="1"/>
  <c r="E168" i="105" a="1"/>
  <c r="E168" i="105" s="1"/>
  <c r="G177" i="105" a="1"/>
  <c r="G177" i="105" s="1"/>
  <c r="K178" i="105" a="1"/>
  <c r="K178" i="105" s="1"/>
  <c r="D173" i="105" a="1"/>
  <c r="D173" i="105" s="1"/>
  <c r="K174" i="105" a="1"/>
  <c r="K174" i="105" s="1"/>
  <c r="M171" i="105" a="1"/>
  <c r="M171" i="105" s="1"/>
  <c r="J52" i="105"/>
  <c r="N167" i="105" a="1"/>
  <c r="N167" i="105" s="1"/>
  <c r="G170" i="105" a="1"/>
  <c r="G170" i="105" s="1"/>
  <c r="J168" i="105" a="1"/>
  <c r="J168" i="105" s="1"/>
  <c r="N172" i="105" a="1"/>
  <c r="N172" i="105" s="1"/>
  <c r="M172" i="105" a="1"/>
  <c r="M172" i="105" s="1"/>
  <c r="P176" i="105" a="1"/>
  <c r="P176" i="105" s="1"/>
  <c r="M176" i="105" a="1"/>
  <c r="M176" i="105" s="1"/>
  <c r="N169" i="105" a="1"/>
  <c r="N169" i="105" s="1"/>
  <c r="F169" i="105" a="1"/>
  <c r="F169" i="105" s="1"/>
  <c r="M177" i="105" a="1"/>
  <c r="M177" i="105" s="1"/>
  <c r="N175" i="105" a="1"/>
  <c r="N175" i="105" s="1"/>
  <c r="J43" i="105"/>
  <c r="O166" i="105" a="1"/>
  <c r="O166" i="105" s="1"/>
  <c r="F166" i="105" a="1"/>
  <c r="F166" i="105" s="1"/>
  <c r="I178" i="105" a="1"/>
  <c r="I178" i="105" s="1"/>
  <c r="O19" i="105"/>
  <c r="M9" i="105"/>
  <c r="N170" i="105" a="1"/>
  <c r="N170" i="105" s="1"/>
  <c r="J169" i="105" a="1"/>
  <c r="J169" i="105" s="1"/>
  <c r="F175" i="105" a="1"/>
  <c r="F175" i="105" s="1"/>
  <c r="P173" i="105" a="1"/>
  <c r="P173" i="105" s="1"/>
  <c r="E173" i="105" a="1"/>
  <c r="E173" i="105" s="1"/>
  <c r="M174" i="105" a="1"/>
  <c r="M174" i="105" s="1"/>
  <c r="G174" i="105" a="1"/>
  <c r="G174" i="105" s="1"/>
  <c r="L171" i="105" a="1"/>
  <c r="L171" i="105" s="1"/>
  <c r="J171" i="105" a="1"/>
  <c r="J171" i="105" s="1"/>
  <c r="G53" i="105"/>
  <c r="M167" i="105" a="1"/>
  <c r="M167" i="105" s="1"/>
  <c r="F167" i="105" a="1"/>
  <c r="F167" i="105" s="1"/>
  <c r="H178" i="105" a="1"/>
  <c r="H178" i="105" s="1"/>
  <c r="J170" i="105" a="1"/>
  <c r="J170" i="105" s="1"/>
  <c r="F178" i="105" a="1"/>
  <c r="F178" i="105" s="1"/>
  <c r="I168" i="105" a="1"/>
  <c r="I168" i="105" s="1"/>
  <c r="J49" i="105"/>
  <c r="G172" i="105" a="1"/>
  <c r="G172" i="105" s="1"/>
  <c r="L172" i="105" a="1"/>
  <c r="L172" i="105" s="1"/>
  <c r="D176" i="105" a="1"/>
  <c r="D176" i="105" s="1"/>
  <c r="L176" i="105" a="1"/>
  <c r="L176" i="105" s="1"/>
  <c r="M169" i="105" a="1"/>
  <c r="M169" i="105" s="1"/>
  <c r="H169" i="105" a="1"/>
  <c r="H169" i="105" s="1"/>
  <c r="P177" i="105" a="1"/>
  <c r="P177" i="105" s="1"/>
  <c r="L45" i="105"/>
  <c r="L46" i="105"/>
  <c r="L50" i="105"/>
  <c r="L47" i="105"/>
  <c r="L49" i="105"/>
  <c r="L43" i="105"/>
  <c r="L52" i="105"/>
  <c r="L42" i="105"/>
  <c r="L48" i="105"/>
  <c r="L51" i="105"/>
  <c r="L44" i="105"/>
  <c r="L41" i="105"/>
  <c r="G175" i="105" a="1"/>
  <c r="G175" i="105" s="1"/>
  <c r="J44" i="105"/>
  <c r="N166" i="105" a="1"/>
  <c r="N166" i="105" s="1"/>
  <c r="G166" i="105" a="1"/>
  <c r="G166" i="105" s="1"/>
  <c r="O173" i="105" a="1"/>
  <c r="O173" i="105" s="1"/>
  <c r="L173" i="105" a="1"/>
  <c r="L173" i="105" s="1"/>
  <c r="J174" i="105" a="1"/>
  <c r="J174" i="105" s="1"/>
  <c r="F171" i="105" a="1"/>
  <c r="F171" i="105" s="1"/>
  <c r="L167" i="105" a="1"/>
  <c r="L167" i="105" s="1"/>
  <c r="P170" i="105" a="1"/>
  <c r="P170" i="105" s="1"/>
  <c r="D170" i="105" a="1"/>
  <c r="D170" i="105" s="1"/>
  <c r="P168" i="105" a="1"/>
  <c r="P168" i="105" s="1"/>
  <c r="F172" i="105" a="1"/>
  <c r="F172" i="105" s="1"/>
  <c r="D172" i="105" a="1"/>
  <c r="D172" i="105" s="1"/>
  <c r="G176" i="105" a="1"/>
  <c r="G176" i="105" s="1"/>
  <c r="H176" i="105" a="1"/>
  <c r="H176" i="105" s="1"/>
  <c r="L169" i="105" a="1"/>
  <c r="L169" i="105" s="1"/>
  <c r="I169" i="105" a="1"/>
  <c r="I169" i="105" s="1"/>
  <c r="O178" i="105" a="1"/>
  <c r="O178" i="105" s="1"/>
  <c r="I177" i="105" a="1"/>
  <c r="I177" i="105" s="1"/>
  <c r="M178" i="105" a="1"/>
  <c r="M178" i="105" s="1"/>
  <c r="J175" i="105" a="1"/>
  <c r="J175" i="105" s="1"/>
  <c r="M166" i="105" a="1"/>
  <c r="M166" i="105" s="1"/>
  <c r="E166" i="105" a="1"/>
  <c r="E166" i="105" s="1"/>
  <c r="J1" i="99"/>
  <c r="P8" i="99"/>
  <c r="G8" i="99"/>
  <c r="G22" i="99" s="1"/>
  <c r="I34" i="19" s="1"/>
  <c r="L8" i="99"/>
  <c r="E22" i="99"/>
  <c r="P22" i="99" a="1"/>
  <c r="P22" i="99" s="1"/>
  <c r="I9" i="99"/>
  <c r="L9" i="99" s="1"/>
  <c r="N58" i="99"/>
  <c r="F75" i="96"/>
  <c r="F76" i="96" s="1"/>
  <c r="J18" i="96" s="1"/>
  <c r="O18" i="96" s="1"/>
  <c r="Q18" i="96" s="1"/>
  <c r="R18" i="96" s="1"/>
  <c r="M75" i="96"/>
  <c r="M76" i="96" s="1"/>
  <c r="I75" i="96"/>
  <c r="I76" i="96" s="1"/>
  <c r="J15" i="96" s="1"/>
  <c r="O15" i="96" s="1"/>
  <c r="Q15" i="96" s="1"/>
  <c r="R15" i="96" s="1"/>
  <c r="E75" i="96"/>
  <c r="E76" i="96" s="1"/>
  <c r="J19" i="96" s="1"/>
  <c r="O19" i="96" s="1"/>
  <c r="Q19" i="96" s="1"/>
  <c r="R19" i="96" s="1"/>
  <c r="P75" i="96"/>
  <c r="P76" i="96" s="1"/>
  <c r="L75" i="96"/>
  <c r="L76" i="96" s="1"/>
  <c r="J12" i="96" s="1"/>
  <c r="O12" i="96" s="1"/>
  <c r="Q12" i="96" s="1"/>
  <c r="R12" i="96" s="1"/>
  <c r="O75" i="96"/>
  <c r="J75" i="96"/>
  <c r="J76" i="96" s="1"/>
  <c r="J14" i="96" s="1"/>
  <c r="O14" i="96" s="1"/>
  <c r="Q14" i="96" s="1"/>
  <c r="R14" i="96" s="1"/>
  <c r="G75" i="96"/>
  <c r="G76" i="96" s="1"/>
  <c r="J17" i="96" s="1"/>
  <c r="O17" i="96" s="1"/>
  <c r="Q17" i="96" s="1"/>
  <c r="R17" i="96" s="1"/>
  <c r="K75" i="96"/>
  <c r="K76" i="96" s="1"/>
  <c r="J13" i="96" s="1"/>
  <c r="O13" i="96" s="1"/>
  <c r="Q13" i="96" s="1"/>
  <c r="R13" i="96" s="1"/>
  <c r="H75" i="96"/>
  <c r="H76" i="96" s="1"/>
  <c r="J16" i="96" s="1"/>
  <c r="O16" i="96" s="1"/>
  <c r="Q16" i="96" s="1"/>
  <c r="R16" i="96" s="1"/>
  <c r="N75" i="96"/>
  <c r="N76" i="96" s="1"/>
  <c r="D75" i="96"/>
  <c r="D76" i="96" s="1"/>
  <c r="J20" i="96" s="1"/>
  <c r="O20" i="96" s="1"/>
  <c r="Q20" i="96" s="1"/>
  <c r="R20" i="96" s="1"/>
  <c r="I10" i="96"/>
  <c r="L10" i="96" s="1"/>
  <c r="M58" i="96"/>
  <c r="Q12" i="103"/>
  <c r="R12" i="103" s="1"/>
  <c r="I14" i="103"/>
  <c r="F14" i="103" s="1"/>
  <c r="H59" i="103"/>
  <c r="L13" i="103"/>
  <c r="K13" i="103"/>
  <c r="P13" i="103"/>
  <c r="O13" i="103"/>
  <c r="G13" i="103"/>
  <c r="M12" i="103"/>
  <c r="N12" i="103" s="1"/>
  <c r="J10" i="102"/>
  <c r="O10" i="102" s="1"/>
  <c r="Q10" i="102" s="1"/>
  <c r="R10" i="102" s="1"/>
  <c r="N83" i="102"/>
  <c r="O76" i="102"/>
  <c r="J17" i="102"/>
  <c r="O17" i="102" s="1"/>
  <c r="Q17" i="102" s="1"/>
  <c r="R17" i="102" s="1"/>
  <c r="J20" i="102"/>
  <c r="O20" i="102" s="1"/>
  <c r="Q20" i="102" s="1"/>
  <c r="R20" i="102" s="1"/>
  <c r="J13" i="102"/>
  <c r="O13" i="102" s="1"/>
  <c r="Q13" i="102" s="1"/>
  <c r="R13" i="102" s="1"/>
  <c r="J16" i="102"/>
  <c r="O16" i="102" s="1"/>
  <c r="Q16" i="102" s="1"/>
  <c r="R16" i="102" s="1"/>
  <c r="J19" i="102"/>
  <c r="O19" i="102" s="1"/>
  <c r="Q19" i="102" s="1"/>
  <c r="R19" i="102" s="1"/>
  <c r="L10" i="102"/>
  <c r="J12" i="102"/>
  <c r="O12" i="102" s="1"/>
  <c r="Q12" i="102" s="1"/>
  <c r="R12" i="102" s="1"/>
  <c r="J11" i="102"/>
  <c r="O11" i="102" s="1"/>
  <c r="Q11" i="102" s="1"/>
  <c r="R11" i="102" s="1"/>
  <c r="J14" i="102"/>
  <c r="O14" i="102" s="1"/>
  <c r="Q14" i="102" s="1"/>
  <c r="R14" i="102" s="1"/>
  <c r="J15" i="102"/>
  <c r="O15" i="102" s="1"/>
  <c r="Q15" i="102" s="1"/>
  <c r="R15" i="102" s="1"/>
  <c r="I11" i="102"/>
  <c r="L11" i="102" s="1"/>
  <c r="L58" i="102"/>
  <c r="J8" i="102"/>
  <c r="O8" i="102" s="1"/>
  <c r="P83" i="102"/>
  <c r="P82" i="102"/>
  <c r="P81" i="102"/>
  <c r="Q81" i="102" s="1"/>
  <c r="K8" i="102" s="1"/>
  <c r="J18" i="102"/>
  <c r="O18" i="102" s="1"/>
  <c r="Q18" i="102" s="1"/>
  <c r="R18" i="102" s="1"/>
  <c r="I13" i="100"/>
  <c r="F13" i="100" s="1"/>
  <c r="I59" i="100"/>
  <c r="M11" i="100"/>
  <c r="N11" i="100" s="1"/>
  <c r="P12" i="100"/>
  <c r="O12" i="100"/>
  <c r="G12" i="100"/>
  <c r="L12" i="100"/>
  <c r="K12" i="100"/>
  <c r="Q11" i="100"/>
  <c r="R11" i="100" s="1"/>
  <c r="M12" i="97"/>
  <c r="N12" i="97" s="1"/>
  <c r="Q12" i="97"/>
  <c r="R12" i="97" s="1"/>
  <c r="I14" i="97"/>
  <c r="F14" i="97" s="1"/>
  <c r="H59" i="97"/>
  <c r="K13" i="97"/>
  <c r="P13" i="97"/>
  <c r="O13" i="97"/>
  <c r="G13" i="97"/>
  <c r="L13" i="97"/>
  <c r="Q12" i="94"/>
  <c r="R12" i="94" s="1"/>
  <c r="M12" i="94"/>
  <c r="N12" i="94" s="1"/>
  <c r="I14" i="94"/>
  <c r="F14" i="94" s="1"/>
  <c r="H59" i="94"/>
  <c r="P13" i="94"/>
  <c r="O13" i="94"/>
  <c r="G13" i="94"/>
  <c r="L13" i="94"/>
  <c r="K13" i="94"/>
  <c r="M11" i="91"/>
  <c r="N11" i="91" s="1"/>
  <c r="Q11" i="91"/>
  <c r="R11" i="91" s="1"/>
  <c r="I13" i="91"/>
  <c r="F13" i="91" s="1"/>
  <c r="I59" i="91"/>
  <c r="P12" i="91"/>
  <c r="O12" i="91"/>
  <c r="G12" i="91"/>
  <c r="L12" i="91"/>
  <c r="K12" i="91"/>
  <c r="Q12" i="88"/>
  <c r="R12" i="88" s="1"/>
  <c r="M12" i="88"/>
  <c r="N12" i="88" s="1"/>
  <c r="I14" i="88"/>
  <c r="F14" i="88" s="1"/>
  <c r="H59" i="88"/>
  <c r="L13" i="88"/>
  <c r="K13" i="88"/>
  <c r="O13" i="88"/>
  <c r="P13" i="88"/>
  <c r="G13" i="88"/>
  <c r="G27" i="66"/>
  <c r="G37" i="66" s="1"/>
  <c r="M23" i="66"/>
  <c r="L23" i="66"/>
  <c r="K25" i="66"/>
  <c r="K37" i="66" s="1"/>
  <c r="L25" i="66"/>
  <c r="N36" i="66"/>
  <c r="M36" i="66"/>
  <c r="L24" i="66"/>
  <c r="K36" i="66"/>
  <c r="F27" i="66"/>
  <c r="G36" i="66"/>
  <c r="F36" i="66"/>
  <c r="O36" i="66"/>
  <c r="O23" i="66"/>
  <c r="O37" i="66" s="1"/>
  <c r="N24" i="66"/>
  <c r="N37" i="66" s="1"/>
  <c r="M24" i="66"/>
  <c r="D29" i="66"/>
  <c r="J128" i="66"/>
  <c r="I128" i="66"/>
  <c r="N124" i="66"/>
  <c r="J126" i="66"/>
  <c r="F129" i="66"/>
  <c r="E31" i="66"/>
  <c r="F128" i="66"/>
  <c r="I125" i="66"/>
  <c r="N127" i="66"/>
  <c r="O122" i="66"/>
  <c r="O125" i="66"/>
  <c r="P120" i="66"/>
  <c r="M126" i="66"/>
  <c r="J129" i="66"/>
  <c r="K124" i="66"/>
  <c r="O121" i="66"/>
  <c r="E129" i="66"/>
  <c r="K127" i="66"/>
  <c r="L122" i="66"/>
  <c r="L125" i="66"/>
  <c r="D24" i="66"/>
  <c r="K123" i="66"/>
  <c r="E33" i="66"/>
  <c r="K128" i="66"/>
  <c r="O128" i="66"/>
  <c r="P123" i="66"/>
  <c r="L126" i="66"/>
  <c r="P126" i="66"/>
  <c r="D23" i="66"/>
  <c r="D26" i="66"/>
  <c r="E24" i="66"/>
  <c r="M121" i="66"/>
  <c r="K126" i="66"/>
  <c r="G129" i="66"/>
  <c r="D32" i="66"/>
  <c r="K129" i="66"/>
  <c r="L124" i="66"/>
  <c r="O127" i="66"/>
  <c r="G128" i="66"/>
  <c r="P122" i="66"/>
  <c r="H126" i="66"/>
  <c r="H129" i="66"/>
  <c r="O129" i="66"/>
  <c r="P127" i="66"/>
  <c r="P125" i="66"/>
  <c r="I127" i="66"/>
  <c r="P128" i="66"/>
  <c r="D25" i="66"/>
  <c r="L127" i="66"/>
  <c r="M122" i="66"/>
  <c r="N129" i="66"/>
  <c r="F25" i="66"/>
  <c r="M125" i="66"/>
  <c r="N120" i="66"/>
  <c r="M128" i="66"/>
  <c r="N123" i="66"/>
  <c r="J125" i="66"/>
  <c r="K125" i="66"/>
  <c r="N121" i="66"/>
  <c r="H128" i="66"/>
  <c r="E23" i="66"/>
  <c r="H127" i="66"/>
  <c r="P129" i="66"/>
  <c r="D31" i="66"/>
  <c r="E26" i="66"/>
  <c r="D34" i="66"/>
  <c r="E29" i="66"/>
  <c r="F24" i="66"/>
  <c r="E32" i="66"/>
  <c r="L123" i="66"/>
  <c r="L129" i="66"/>
  <c r="M124" i="66"/>
  <c r="M123" i="66"/>
  <c r="M129" i="66"/>
  <c r="M127" i="66"/>
  <c r="N122" i="66"/>
  <c r="I126" i="66"/>
  <c r="L128" i="66"/>
  <c r="O124" i="66"/>
  <c r="I129" i="66"/>
  <c r="J124" i="66"/>
  <c r="J127" i="66"/>
  <c r="P119" i="66"/>
  <c r="P124" i="66"/>
  <c r="E25" i="66"/>
  <c r="G127" i="66"/>
  <c r="D33" i="66"/>
  <c r="F23" i="66"/>
  <c r="O119" i="66"/>
  <c r="N125" i="66"/>
  <c r="O120" i="66"/>
  <c r="N126" i="66"/>
  <c r="N128" i="66"/>
  <c r="O123" i="66"/>
  <c r="P118" i="66"/>
  <c r="O126" i="66"/>
  <c r="P121" i="66"/>
  <c r="J37" i="66"/>
  <c r="J38" i="66" s="1"/>
  <c r="I37" i="66"/>
  <c r="I38" i="66" s="1"/>
  <c r="H37" i="66"/>
  <c r="H38" i="66" s="1"/>
  <c r="P46" i="66"/>
  <c r="O19" i="110" l="1"/>
  <c r="J23" i="109"/>
  <c r="K23" i="109" s="1"/>
  <c r="J20" i="109"/>
  <c r="K20" i="109" s="1"/>
  <c r="I50" i="111"/>
  <c r="L29" i="111" s="1"/>
  <c r="N29" i="111" s="1"/>
  <c r="E90" i="111"/>
  <c r="L42" i="109"/>
  <c r="I188" i="109" a="1"/>
  <c r="I188" i="109" s="1"/>
  <c r="F127" i="109"/>
  <c r="F188" i="109" s="1" a="1"/>
  <c r="F188" i="109" s="1"/>
  <c r="G53" i="109"/>
  <c r="H34" i="19" s="1"/>
  <c r="M127" i="109"/>
  <c r="J127" i="109"/>
  <c r="J188" i="109" s="1" a="1"/>
  <c r="J188" i="109" s="1"/>
  <c r="N127" i="109"/>
  <c r="J21" i="109"/>
  <c r="K21" i="109" s="1"/>
  <c r="R174" i="108" a="1"/>
  <c r="R174" i="108" s="1"/>
  <c r="AH93" i="109"/>
  <c r="G127" i="109"/>
  <c r="G186" i="109" s="1" a="1"/>
  <c r="G186" i="109" s="1"/>
  <c r="K127" i="109"/>
  <c r="O127" i="109"/>
  <c r="D127" i="109"/>
  <c r="J183" i="109" s="1" a="1"/>
  <c r="J183" i="109" s="1"/>
  <c r="H127" i="109"/>
  <c r="L127" i="109"/>
  <c r="I191" i="109" s="1" a="1"/>
  <c r="I191" i="109" s="1"/>
  <c r="P127" i="109"/>
  <c r="P195" i="109" s="1" a="1"/>
  <c r="P195" i="109" s="1"/>
  <c r="N40" i="109" s="1"/>
  <c r="H19" i="109" s="1"/>
  <c r="I19" i="109" s="1"/>
  <c r="E127" i="109"/>
  <c r="E188" i="109" s="1" a="1"/>
  <c r="E188" i="109" s="1"/>
  <c r="J27" i="109"/>
  <c r="K27" i="109" s="1"/>
  <c r="F28" i="19"/>
  <c r="H28" i="19"/>
  <c r="G28" i="19"/>
  <c r="E28" i="19"/>
  <c r="J29" i="110"/>
  <c r="K29" i="110" s="1"/>
  <c r="R140" i="108" a="1"/>
  <c r="R140" i="108" s="1"/>
  <c r="F4" i="19"/>
  <c r="G4" i="19"/>
  <c r="H4" i="19"/>
  <c r="E4" i="19"/>
  <c r="J26" i="109"/>
  <c r="K26" i="109" s="1"/>
  <c r="R177" i="108" a="1"/>
  <c r="R177" i="108" s="1"/>
  <c r="M90" i="109"/>
  <c r="I43" i="109" s="1"/>
  <c r="L22" i="109" s="1"/>
  <c r="R133" i="108" a="1"/>
  <c r="R133" i="108" s="1"/>
  <c r="R157" i="108" a="1"/>
  <c r="R157" i="108" s="1"/>
  <c r="J20" i="110"/>
  <c r="K20" i="110" s="1"/>
  <c r="J28" i="110"/>
  <c r="O28" i="110" s="1"/>
  <c r="J31" i="110"/>
  <c r="L45" i="109"/>
  <c r="R185" i="105" a="1"/>
  <c r="R185" i="105" s="1"/>
  <c r="R159" i="108" a="1"/>
  <c r="R159" i="108" s="1"/>
  <c r="R168" i="105" a="1"/>
  <c r="R168" i="105" s="1"/>
  <c r="R193" i="108" a="1"/>
  <c r="R193" i="108" s="1"/>
  <c r="J22" i="110"/>
  <c r="K22" i="110" s="1"/>
  <c r="R151" i="105" a="1"/>
  <c r="R151" i="105" s="1"/>
  <c r="J30" i="109"/>
  <c r="O27" i="108"/>
  <c r="J26" i="110"/>
  <c r="K26" i="110" s="1"/>
  <c r="M189" i="108" a="1"/>
  <c r="M189" i="108" s="1"/>
  <c r="J30" i="110"/>
  <c r="K30" i="110" s="1"/>
  <c r="K29" i="108"/>
  <c r="J21" i="110"/>
  <c r="K21" i="110" s="1"/>
  <c r="J25" i="110"/>
  <c r="J23" i="110"/>
  <c r="K23" i="110" s="1"/>
  <c r="R194" i="108" a="1"/>
  <c r="R194" i="108" s="1"/>
  <c r="E195" i="108" a="1"/>
  <c r="E195" i="108" s="1"/>
  <c r="R143" i="108" a="1"/>
  <c r="R143" i="108" s="1"/>
  <c r="K19" i="110"/>
  <c r="E192" i="108" a="1"/>
  <c r="E192" i="108" s="1"/>
  <c r="P187" i="108" a="1"/>
  <c r="P187" i="108" s="1"/>
  <c r="J24" i="110"/>
  <c r="K24" i="110" s="1"/>
  <c r="J27" i="110"/>
  <c r="K27" i="110" s="1"/>
  <c r="R168" i="110" a="1"/>
  <c r="R168" i="110" s="1"/>
  <c r="R185" i="110" a="1"/>
  <c r="R185" i="110" s="1"/>
  <c r="R151" i="110" a="1"/>
  <c r="R151" i="110" s="1"/>
  <c r="R134" i="110" a="1"/>
  <c r="R134" i="110" s="1"/>
  <c r="I167" i="110" a="1"/>
  <c r="I167" i="110" s="1"/>
  <c r="N170" i="110" a="1"/>
  <c r="N170" i="110" s="1"/>
  <c r="K174" i="110" a="1"/>
  <c r="K174" i="110" s="1"/>
  <c r="O21" i="105"/>
  <c r="R176" i="108" a="1"/>
  <c r="R176" i="108" s="1"/>
  <c r="O22" i="108"/>
  <c r="J22" i="109"/>
  <c r="K22" i="109" s="1"/>
  <c r="L52" i="109"/>
  <c r="N175" i="110" a="1"/>
  <c r="N175" i="110" s="1"/>
  <c r="J175" i="110" a="1"/>
  <c r="J175" i="110" s="1"/>
  <c r="H176" i="110" a="1"/>
  <c r="H176" i="110" s="1"/>
  <c r="O167" i="110" a="1"/>
  <c r="O167" i="110" s="1"/>
  <c r="H167" i="110" a="1"/>
  <c r="H167" i="110" s="1"/>
  <c r="J169" i="110" a="1"/>
  <c r="J169" i="110" s="1"/>
  <c r="N171" i="110" a="1"/>
  <c r="N171" i="110" s="1"/>
  <c r="F171" i="110" a="1"/>
  <c r="F171" i="110" s="1"/>
  <c r="P172" i="110" a="1"/>
  <c r="P172" i="110" s="1"/>
  <c r="I172" i="110" a="1"/>
  <c r="I172" i="110" s="1"/>
  <c r="N177" i="110" a="1"/>
  <c r="N177" i="110" s="1"/>
  <c r="E177" i="110" a="1"/>
  <c r="E177" i="110" s="1"/>
  <c r="H178" i="110" a="1"/>
  <c r="H178" i="110" s="1"/>
  <c r="E170" i="110" a="1"/>
  <c r="E170" i="110" s="1"/>
  <c r="D178" i="110" a="1"/>
  <c r="D178" i="110" s="1"/>
  <c r="F166" i="110" a="1"/>
  <c r="F166" i="110" s="1"/>
  <c r="G53" i="110"/>
  <c r="I174" i="110" a="1"/>
  <c r="I174" i="110" s="1"/>
  <c r="F178" i="110" a="1"/>
  <c r="F178" i="110" s="1"/>
  <c r="G168" i="110" a="1"/>
  <c r="G168" i="110" s="1"/>
  <c r="P173" i="110" a="1"/>
  <c r="P173" i="110" s="1"/>
  <c r="F173" i="110" a="1"/>
  <c r="F173" i="110" s="1"/>
  <c r="O176" i="110" a="1"/>
  <c r="O176" i="110" s="1"/>
  <c r="M178" i="110" a="1"/>
  <c r="M178" i="110" s="1"/>
  <c r="E175" i="110" a="1"/>
  <c r="E175" i="110" s="1"/>
  <c r="J44" i="110"/>
  <c r="N178" i="110" a="1"/>
  <c r="N178" i="110" s="1"/>
  <c r="F176" i="110" a="1"/>
  <c r="F176" i="110" s="1"/>
  <c r="N167" i="110" a="1"/>
  <c r="N167" i="110" s="1"/>
  <c r="G167" i="110" a="1"/>
  <c r="G167" i="110" s="1"/>
  <c r="P169" i="110" a="1"/>
  <c r="P169" i="110" s="1"/>
  <c r="I169" i="110" a="1"/>
  <c r="I169" i="110" s="1"/>
  <c r="M171" i="110" a="1"/>
  <c r="M171" i="110" s="1"/>
  <c r="G171" i="110" a="1"/>
  <c r="G171" i="110" s="1"/>
  <c r="O172" i="110" a="1"/>
  <c r="O172" i="110" s="1"/>
  <c r="D172" i="110" a="1"/>
  <c r="D172" i="110" s="1"/>
  <c r="H177" i="110" a="1"/>
  <c r="H177" i="110" s="1"/>
  <c r="M177" i="110" a="1"/>
  <c r="M177" i="110" s="1"/>
  <c r="M170" i="110" a="1"/>
  <c r="M170" i="110" s="1"/>
  <c r="F170" i="110" a="1"/>
  <c r="F170" i="110" s="1"/>
  <c r="M166" i="110" a="1"/>
  <c r="M166" i="110" s="1"/>
  <c r="E166" i="110" a="1"/>
  <c r="E166" i="110" s="1"/>
  <c r="J41" i="110"/>
  <c r="P174" i="110" a="1"/>
  <c r="P174" i="110" s="1"/>
  <c r="J174" i="110" a="1"/>
  <c r="J174" i="110" s="1"/>
  <c r="N168" i="110" a="1"/>
  <c r="N168" i="110" s="1"/>
  <c r="E168" i="110" a="1"/>
  <c r="E168" i="110" s="1"/>
  <c r="O173" i="110" a="1"/>
  <c r="O173" i="110" s="1"/>
  <c r="J173" i="110" a="1"/>
  <c r="J173" i="110" s="1"/>
  <c r="F175" i="110" a="1"/>
  <c r="F175" i="110" s="1"/>
  <c r="P167" i="110" a="1"/>
  <c r="P167" i="110" s="1"/>
  <c r="E171" i="110" a="1"/>
  <c r="E171" i="110" s="1"/>
  <c r="N166" i="110" a="1"/>
  <c r="N166" i="110" s="1"/>
  <c r="O168" i="110" a="1"/>
  <c r="O168" i="110" s="1"/>
  <c r="K175" i="110" a="1"/>
  <c r="K175" i="110" s="1"/>
  <c r="J51" i="110"/>
  <c r="E176" i="110" a="1"/>
  <c r="E176" i="110" s="1"/>
  <c r="K176" i="110" a="1"/>
  <c r="K176" i="110" s="1"/>
  <c r="E178" i="110" a="1"/>
  <c r="E178" i="110" s="1"/>
  <c r="F167" i="110" a="1"/>
  <c r="F167" i="110" s="1"/>
  <c r="O169" i="110" a="1"/>
  <c r="O169" i="110" s="1"/>
  <c r="H169" i="110" a="1"/>
  <c r="H169" i="110" s="1"/>
  <c r="J47" i="110"/>
  <c r="L171" i="110" a="1"/>
  <c r="L171" i="110" s="1"/>
  <c r="D171" i="110" a="1"/>
  <c r="D171" i="110" s="1"/>
  <c r="J178" i="110" a="1"/>
  <c r="J178" i="110" s="1"/>
  <c r="G172" i="110" a="1"/>
  <c r="G172" i="110" s="1"/>
  <c r="D177" i="110" a="1"/>
  <c r="D177" i="110" s="1"/>
  <c r="G177" i="110" a="1"/>
  <c r="G177" i="110" s="1"/>
  <c r="L170" i="110" a="1"/>
  <c r="L170" i="110" s="1"/>
  <c r="D170" i="110" a="1"/>
  <c r="D170" i="110" s="1"/>
  <c r="L166" i="110" a="1"/>
  <c r="L166" i="110" s="1"/>
  <c r="O174" i="110" a="1"/>
  <c r="O174" i="110" s="1"/>
  <c r="F174" i="110" a="1"/>
  <c r="F174" i="110" s="1"/>
  <c r="M168" i="110" a="1"/>
  <c r="M168" i="110" s="1"/>
  <c r="N173" i="110" a="1"/>
  <c r="N173" i="110" s="1"/>
  <c r="E173" i="110" a="1"/>
  <c r="E173" i="110" s="1"/>
  <c r="M176" i="110" a="1"/>
  <c r="M176" i="110" s="1"/>
  <c r="I178" i="110" a="1"/>
  <c r="I178" i="110" s="1"/>
  <c r="G166" i="110" a="1"/>
  <c r="G166" i="110" s="1"/>
  <c r="H168" i="110" a="1"/>
  <c r="H168" i="110" s="1"/>
  <c r="O29" i="109"/>
  <c r="L175" i="110" a="1"/>
  <c r="L175" i="110" s="1"/>
  <c r="D175" i="110" a="1"/>
  <c r="D175" i="110" s="1"/>
  <c r="G176" i="110" a="1"/>
  <c r="G176" i="110" s="1"/>
  <c r="I176" i="110" a="1"/>
  <c r="I176" i="110" s="1"/>
  <c r="M167" i="110" a="1"/>
  <c r="M167" i="110" s="1"/>
  <c r="D167" i="110" a="1"/>
  <c r="D167" i="110" s="1"/>
  <c r="G178" i="110" a="1"/>
  <c r="G178" i="110" s="1"/>
  <c r="K171" i="110" a="1"/>
  <c r="K171" i="110" s="1"/>
  <c r="N172" i="110" a="1"/>
  <c r="N172" i="110" s="1"/>
  <c r="E172" i="110" a="1"/>
  <c r="E172" i="110" s="1"/>
  <c r="J46" i="110"/>
  <c r="K177" i="110" a="1"/>
  <c r="K177" i="110" s="1"/>
  <c r="L47" i="110"/>
  <c r="L43" i="110"/>
  <c r="L52" i="110"/>
  <c r="L50" i="110"/>
  <c r="L42" i="110"/>
  <c r="L45" i="110"/>
  <c r="L46" i="110"/>
  <c r="L49" i="110"/>
  <c r="L48" i="110"/>
  <c r="L44" i="110"/>
  <c r="L51" i="110"/>
  <c r="L41" i="110"/>
  <c r="K170" i="110" a="1"/>
  <c r="K170" i="110" s="1"/>
  <c r="K166" i="110" a="1"/>
  <c r="K166" i="110" s="1"/>
  <c r="L178" i="110" a="1"/>
  <c r="L178" i="110" s="1"/>
  <c r="G174" i="110" a="1"/>
  <c r="G174" i="110" s="1"/>
  <c r="L168" i="110" a="1"/>
  <c r="L168" i="110" s="1"/>
  <c r="K178" i="110" a="1"/>
  <c r="K178" i="110" s="1"/>
  <c r="D173" i="110" a="1"/>
  <c r="D173" i="110" s="1"/>
  <c r="O175" i="110" a="1"/>
  <c r="O175" i="110" s="1"/>
  <c r="K169" i="110" a="1"/>
  <c r="K169" i="110" s="1"/>
  <c r="O23" i="108"/>
  <c r="J49" i="110"/>
  <c r="H175" i="110" a="1"/>
  <c r="H175" i="110" s="1"/>
  <c r="J42" i="110"/>
  <c r="L176" i="110" a="1"/>
  <c r="L176" i="110" s="1"/>
  <c r="L167" i="110" a="1"/>
  <c r="L167" i="110" s="1"/>
  <c r="N169" i="110" a="1"/>
  <c r="N169" i="110" s="1"/>
  <c r="F169" i="110" a="1"/>
  <c r="F169" i="110" s="1"/>
  <c r="J43" i="110"/>
  <c r="J171" i="110" a="1"/>
  <c r="J171" i="110" s="1"/>
  <c r="M172" i="110" a="1"/>
  <c r="M172" i="110" s="1"/>
  <c r="H172" i="110" a="1"/>
  <c r="H172" i="110" s="1"/>
  <c r="J177" i="110" a="1"/>
  <c r="J177" i="110" s="1"/>
  <c r="J170" i="110" a="1"/>
  <c r="J170" i="110" s="1"/>
  <c r="J166" i="110" a="1"/>
  <c r="J166" i="110" s="1"/>
  <c r="J48" i="110"/>
  <c r="J127" i="110"/>
  <c r="I127" i="110"/>
  <c r="P127" i="110"/>
  <c r="P195" i="110" s="1" a="1"/>
  <c r="P195" i="110" s="1"/>
  <c r="N40" i="110" s="1"/>
  <c r="H19" i="110" s="1"/>
  <c r="H127" i="110"/>
  <c r="O127" i="110"/>
  <c r="G127" i="110"/>
  <c r="N127" i="110"/>
  <c r="N193" i="110" s="1" a="1"/>
  <c r="N193" i="110" s="1"/>
  <c r="F127" i="110"/>
  <c r="K127" i="110"/>
  <c r="K190" i="110" s="1" a="1"/>
  <c r="K190" i="110" s="1"/>
  <c r="AH93" i="110"/>
  <c r="M127" i="110"/>
  <c r="L127" i="110"/>
  <c r="E127" i="110"/>
  <c r="D127" i="110"/>
  <c r="D183" i="110" s="1" a="1"/>
  <c r="D183" i="110" s="1"/>
  <c r="N174" i="110" a="1"/>
  <c r="N174" i="110" s="1"/>
  <c r="D174" i="110" a="1"/>
  <c r="D174" i="110" s="1"/>
  <c r="K168" i="110" a="1"/>
  <c r="K168" i="110" s="1"/>
  <c r="D168" i="110" a="1"/>
  <c r="D168" i="110" s="1"/>
  <c r="M173" i="110" a="1"/>
  <c r="M173" i="110" s="1"/>
  <c r="H173" i="110" a="1"/>
  <c r="H173" i="110" s="1"/>
  <c r="I177" i="110" a="1"/>
  <c r="I177" i="110" s="1"/>
  <c r="I173" i="110" a="1"/>
  <c r="I173" i="110" s="1"/>
  <c r="G175" i="110" a="1"/>
  <c r="G175" i="110" s="1"/>
  <c r="J176" i="110" a="1"/>
  <c r="J176" i="110" s="1"/>
  <c r="K167" i="110" a="1"/>
  <c r="K167" i="110" s="1"/>
  <c r="M169" i="110" a="1"/>
  <c r="M169" i="110" s="1"/>
  <c r="E169" i="110" a="1"/>
  <c r="E169" i="110" s="1"/>
  <c r="P171" i="110" a="1"/>
  <c r="P171" i="110" s="1"/>
  <c r="M9" i="110"/>
  <c r="L172" i="110" a="1"/>
  <c r="L172" i="110" s="1"/>
  <c r="F172" i="110" a="1"/>
  <c r="F172" i="110" s="1"/>
  <c r="P177" i="110" a="1"/>
  <c r="P177" i="110" s="1"/>
  <c r="F177" i="110" a="1"/>
  <c r="F177" i="110" s="1"/>
  <c r="P170" i="110" a="1"/>
  <c r="P170" i="110" s="1"/>
  <c r="I170" i="110" a="1"/>
  <c r="I170" i="110" s="1"/>
  <c r="P166" i="110" a="1"/>
  <c r="P166" i="110" s="1"/>
  <c r="I166" i="110" a="1"/>
  <c r="I166" i="110" s="1"/>
  <c r="M174" i="110" a="1"/>
  <c r="M174" i="110" s="1"/>
  <c r="E174" i="110" a="1"/>
  <c r="E174" i="110" s="1"/>
  <c r="J168" i="110" a="1"/>
  <c r="J168" i="110" s="1"/>
  <c r="L173" i="110" a="1"/>
  <c r="L173" i="110" s="1"/>
  <c r="G173" i="110" a="1"/>
  <c r="G173" i="110" s="1"/>
  <c r="D169" i="110" a="1"/>
  <c r="D169" i="110" s="1"/>
  <c r="I42" i="110"/>
  <c r="L21" i="110" s="1"/>
  <c r="M90" i="110"/>
  <c r="G170" i="110" a="1"/>
  <c r="G170" i="110" s="1"/>
  <c r="J52" i="110"/>
  <c r="P175" i="110" a="1"/>
  <c r="P175" i="110" s="1"/>
  <c r="I175" i="110" a="1"/>
  <c r="I175" i="110" s="1"/>
  <c r="P176" i="110" a="1"/>
  <c r="P176" i="110" s="1"/>
  <c r="D176" i="110" a="1"/>
  <c r="D176" i="110" s="1"/>
  <c r="J167" i="110" a="1"/>
  <c r="J167" i="110" s="1"/>
  <c r="L169" i="110" a="1"/>
  <c r="L169" i="110" s="1"/>
  <c r="O171" i="110" a="1"/>
  <c r="O171" i="110" s="1"/>
  <c r="H171" i="110" a="1"/>
  <c r="H171" i="110" s="1"/>
  <c r="K172" i="110" a="1"/>
  <c r="K172" i="110" s="1"/>
  <c r="O178" i="110" a="1"/>
  <c r="O178" i="110" s="1"/>
  <c r="L177" i="110" a="1"/>
  <c r="L177" i="110" s="1"/>
  <c r="O170" i="110" a="1"/>
  <c r="O170" i="110" s="1"/>
  <c r="O166" i="110" a="1"/>
  <c r="O166" i="110" s="1"/>
  <c r="H166" i="110" a="1"/>
  <c r="H166" i="110" s="1"/>
  <c r="J40" i="110"/>
  <c r="J45" i="110"/>
  <c r="H174" i="110" a="1"/>
  <c r="H174" i="110" s="1"/>
  <c r="P168" i="110" a="1"/>
  <c r="P168" i="110" s="1"/>
  <c r="I168" i="110" a="1"/>
  <c r="I168" i="110" s="1"/>
  <c r="R184" i="108" a="1"/>
  <c r="R184" i="108" s="1"/>
  <c r="P192" i="108" a="1"/>
  <c r="P192" i="108" s="1"/>
  <c r="R150" i="108" a="1"/>
  <c r="R150" i="108" s="1"/>
  <c r="M184" i="108" a="1"/>
  <c r="M184" i="108" s="1"/>
  <c r="K51" i="108"/>
  <c r="O28" i="108"/>
  <c r="I167" i="109" a="1"/>
  <c r="I167" i="109" s="1"/>
  <c r="J24" i="109"/>
  <c r="J192" i="108" a="1"/>
  <c r="J192" i="108" s="1"/>
  <c r="E194" i="108" a="1"/>
  <c r="E194" i="108" s="1"/>
  <c r="F184" i="108" a="1"/>
  <c r="F184" i="108" s="1"/>
  <c r="J50" i="109"/>
  <c r="R151" i="109" s="1" a="1"/>
  <c r="R151" i="109" s="1"/>
  <c r="J28" i="109"/>
  <c r="M195" i="108" a="1"/>
  <c r="M195" i="108" s="1"/>
  <c r="O31" i="109"/>
  <c r="K21" i="108"/>
  <c r="L44" i="109"/>
  <c r="J48" i="109"/>
  <c r="R153" i="109" s="1" a="1"/>
  <c r="R153" i="109" s="1"/>
  <c r="J41" i="109"/>
  <c r="R194" i="109" s="1" a="1"/>
  <c r="R194" i="109" s="1"/>
  <c r="J47" i="109"/>
  <c r="R154" i="109" s="1" a="1"/>
  <c r="R154" i="109" s="1"/>
  <c r="J40" i="109"/>
  <c r="R144" i="109" s="1" a="1"/>
  <c r="R144" i="109" s="1"/>
  <c r="E187" i="108" a="1"/>
  <c r="E187" i="108" s="1"/>
  <c r="J25" i="109"/>
  <c r="K25" i="108"/>
  <c r="L46" i="109"/>
  <c r="I43" i="108"/>
  <c r="L22" i="108" s="1"/>
  <c r="L90" i="108"/>
  <c r="O191" i="108" a="1"/>
  <c r="O191" i="108" s="1"/>
  <c r="L49" i="109"/>
  <c r="L51" i="109"/>
  <c r="R184" i="105" a="1"/>
  <c r="R184" i="105" s="1"/>
  <c r="R167" i="105" a="1"/>
  <c r="R167" i="105" s="1"/>
  <c r="M185" i="108" a="1"/>
  <c r="M185" i="108" s="1"/>
  <c r="R150" i="105" a="1"/>
  <c r="R150" i="105" s="1"/>
  <c r="K50" i="105"/>
  <c r="F192" i="108" a="1"/>
  <c r="F192" i="108" s="1"/>
  <c r="K184" i="108" a="1"/>
  <c r="K184" i="108" s="1"/>
  <c r="P185" i="108" a="1"/>
  <c r="P185" i="108" s="1"/>
  <c r="O194" i="108" a="1"/>
  <c r="O194" i="108" s="1"/>
  <c r="O30" i="105"/>
  <c r="F185" i="108" a="1"/>
  <c r="F185" i="108" s="1"/>
  <c r="M194" i="108" a="1"/>
  <c r="M194" i="108" s="1"/>
  <c r="E185" i="108" a="1"/>
  <c r="E185" i="108" s="1"/>
  <c r="P194" i="108" a="1"/>
  <c r="P194" i="108" s="1"/>
  <c r="F194" i="108" a="1"/>
  <c r="F194" i="108" s="1"/>
  <c r="O185" i="108" a="1"/>
  <c r="O185" i="108" s="1"/>
  <c r="L185" i="108" a="1"/>
  <c r="L185" i="108" s="1"/>
  <c r="F195" i="108" a="1"/>
  <c r="F195" i="108" s="1"/>
  <c r="R172" i="108" a="1"/>
  <c r="R172" i="108" s="1"/>
  <c r="K19" i="109"/>
  <c r="R155" i="108" a="1"/>
  <c r="R155" i="108" s="1"/>
  <c r="P183" i="108" a="1"/>
  <c r="P183" i="108" s="1"/>
  <c r="L195" i="108" a="1"/>
  <c r="L195" i="108" s="1"/>
  <c r="R171" i="108" a="1"/>
  <c r="R171" i="108" s="1"/>
  <c r="L43" i="109"/>
  <c r="R137" i="108" a="1"/>
  <c r="R137" i="108" s="1"/>
  <c r="J43" i="109"/>
  <c r="J46" i="109"/>
  <c r="J42" i="109"/>
  <c r="J49" i="109"/>
  <c r="J44" i="109"/>
  <c r="J45" i="109"/>
  <c r="O193" i="108" a="1"/>
  <c r="O193" i="108" s="1"/>
  <c r="R154" i="108" a="1"/>
  <c r="R154" i="108" s="1"/>
  <c r="K48" i="108"/>
  <c r="L50" i="109"/>
  <c r="L48" i="109"/>
  <c r="L47" i="109"/>
  <c r="J51" i="109"/>
  <c r="K51" i="109" s="1"/>
  <c r="D190" i="108" a="1"/>
  <c r="D190" i="108" s="1"/>
  <c r="D184" i="108" a="1"/>
  <c r="D184" i="108" s="1"/>
  <c r="K192" i="108" a="1"/>
  <c r="K192" i="108" s="1"/>
  <c r="O183" i="108" a="1"/>
  <c r="O183" i="108" s="1"/>
  <c r="D185" i="108" a="1"/>
  <c r="D185" i="108" s="1"/>
  <c r="N190" i="108" a="1"/>
  <c r="N190" i="108" s="1"/>
  <c r="N195" i="108" a="1"/>
  <c r="N195" i="108" s="1"/>
  <c r="D183" i="108" a="1"/>
  <c r="D183" i="108" s="1"/>
  <c r="K187" i="108" a="1"/>
  <c r="K187" i="108" s="1"/>
  <c r="H184" i="108" a="1"/>
  <c r="H184" i="108" s="1"/>
  <c r="G183" i="108" a="1"/>
  <c r="G183" i="108" s="1"/>
  <c r="D187" i="108" a="1"/>
  <c r="D187" i="108" s="1"/>
  <c r="N194" i="108" a="1"/>
  <c r="N194" i="108" s="1"/>
  <c r="H187" i="108" a="1"/>
  <c r="H187" i="108" s="1"/>
  <c r="O26" i="108"/>
  <c r="P193" i="108" a="1"/>
  <c r="P193" i="108" s="1"/>
  <c r="E190" i="108" a="1"/>
  <c r="E190" i="108" s="1"/>
  <c r="M193" i="108" a="1"/>
  <c r="M193" i="108" s="1"/>
  <c r="O190" i="108" a="1"/>
  <c r="O190" i="108" s="1"/>
  <c r="O188" i="108" a="1"/>
  <c r="O188" i="108" s="1"/>
  <c r="O25" i="105"/>
  <c r="D195" i="108" a="1"/>
  <c r="D195" i="108" s="1"/>
  <c r="N187" i="108" a="1"/>
  <c r="N187" i="108" s="1"/>
  <c r="K52" i="109"/>
  <c r="R149" i="109" a="1"/>
  <c r="R149" i="109" s="1"/>
  <c r="R132" i="109" a="1"/>
  <c r="R132" i="109" s="1"/>
  <c r="R183" i="109" a="1"/>
  <c r="R183" i="109" s="1"/>
  <c r="R166" i="109" a="1"/>
  <c r="R166" i="109" s="1"/>
  <c r="G185" i="108" a="1"/>
  <c r="G185" i="108" s="1"/>
  <c r="H194" i="108" a="1"/>
  <c r="H194" i="108" s="1"/>
  <c r="O20" i="108"/>
  <c r="F183" i="108" a="1"/>
  <c r="F183" i="108" s="1"/>
  <c r="M10" i="109"/>
  <c r="M11" i="109"/>
  <c r="G195" i="108" a="1"/>
  <c r="G195" i="108" s="1"/>
  <c r="I183" i="108" a="1"/>
  <c r="I183" i="108" s="1"/>
  <c r="O20" i="109"/>
  <c r="H183" i="108" a="1"/>
  <c r="H183" i="108" s="1"/>
  <c r="O187" i="108" a="1"/>
  <c r="O187" i="108" s="1"/>
  <c r="G194" i="108" a="1"/>
  <c r="G194" i="108" s="1"/>
  <c r="F187" i="108" a="1"/>
  <c r="F187" i="108" s="1"/>
  <c r="D192" i="108" a="1"/>
  <c r="D192" i="108" s="1"/>
  <c r="D189" i="108" a="1"/>
  <c r="D189" i="108" s="1"/>
  <c r="M194" i="109" a="1"/>
  <c r="M194" i="109" s="1"/>
  <c r="D194" i="108" a="1"/>
  <c r="D194" i="108" s="1"/>
  <c r="M187" i="108" a="1"/>
  <c r="M187" i="108" s="1"/>
  <c r="G189" i="108" a="1"/>
  <c r="G189" i="108" s="1"/>
  <c r="H190" i="108" a="1"/>
  <c r="H190" i="108" s="1"/>
  <c r="I187" i="108" a="1"/>
  <c r="I187" i="108" s="1"/>
  <c r="D183" i="109" a="1"/>
  <c r="D183" i="109" s="1"/>
  <c r="D189" i="109" a="1"/>
  <c r="D189" i="109" s="1"/>
  <c r="P189" i="108" a="1"/>
  <c r="P189" i="108" s="1"/>
  <c r="J195" i="108" a="1"/>
  <c r="J195" i="108" s="1"/>
  <c r="J193" i="108" a="1"/>
  <c r="J193" i="108" s="1"/>
  <c r="J183" i="108" a="1"/>
  <c r="J183" i="108" s="1"/>
  <c r="F189" i="108" a="1"/>
  <c r="F189" i="108" s="1"/>
  <c r="N184" i="108" a="1"/>
  <c r="N184" i="108" s="1"/>
  <c r="M183" i="108" a="1"/>
  <c r="M183" i="108" s="1"/>
  <c r="O189" i="108" a="1"/>
  <c r="O189" i="108" s="1"/>
  <c r="H189" i="108" a="1"/>
  <c r="H189" i="108" s="1"/>
  <c r="J185" i="108" a="1"/>
  <c r="J185" i="108" s="1"/>
  <c r="J187" i="108" a="1"/>
  <c r="J187" i="108" s="1"/>
  <c r="J190" i="108" a="1"/>
  <c r="J190" i="108" s="1"/>
  <c r="J189" i="108" a="1"/>
  <c r="J189" i="108" s="1"/>
  <c r="K24" i="108"/>
  <c r="J194" i="108" a="1"/>
  <c r="J194" i="108" s="1"/>
  <c r="J184" i="108" a="1"/>
  <c r="J184" i="108" s="1"/>
  <c r="H185" i="108" a="1"/>
  <c r="H185" i="108" s="1"/>
  <c r="R177" i="105" a="1"/>
  <c r="R177" i="105" s="1"/>
  <c r="I184" i="108" a="1"/>
  <c r="I184" i="108" s="1"/>
  <c r="I192" i="108" a="1"/>
  <c r="I192" i="108" s="1"/>
  <c r="I194" i="108" a="1"/>
  <c r="I194" i="108" s="1"/>
  <c r="O28" i="105"/>
  <c r="I188" i="108" a="1"/>
  <c r="I188" i="108" s="1"/>
  <c r="N188" i="108" a="1"/>
  <c r="N188" i="108" s="1"/>
  <c r="K41" i="108"/>
  <c r="P188" i="108" a="1"/>
  <c r="P188" i="108" s="1"/>
  <c r="I185" i="108" a="1"/>
  <c r="I185" i="108" s="1"/>
  <c r="O30" i="108"/>
  <c r="J188" i="108" a="1"/>
  <c r="J188" i="108" s="1"/>
  <c r="E188" i="108" a="1"/>
  <c r="E188" i="108" s="1"/>
  <c r="I193" i="108" a="1"/>
  <c r="I193" i="108" s="1"/>
  <c r="M190" i="108" a="1"/>
  <c r="M190" i="108" s="1"/>
  <c r="R143" i="105" a="1"/>
  <c r="R143" i="105" s="1"/>
  <c r="D188" i="108" a="1"/>
  <c r="D188" i="108" s="1"/>
  <c r="H188" i="108" a="1"/>
  <c r="H188" i="108" s="1"/>
  <c r="K183" i="108" a="1"/>
  <c r="K183" i="108" s="1"/>
  <c r="R194" i="105" a="1"/>
  <c r="R194" i="105" s="1"/>
  <c r="F188" i="108" a="1"/>
  <c r="F188" i="108" s="1"/>
  <c r="J191" i="108" a="1"/>
  <c r="J191" i="108" s="1"/>
  <c r="I189" i="108" a="1"/>
  <c r="I189" i="108" s="1"/>
  <c r="N183" i="108" a="1"/>
  <c r="N183" i="108" s="1"/>
  <c r="E185" i="105" a="1"/>
  <c r="E185" i="105" s="1"/>
  <c r="D193" i="108" a="1"/>
  <c r="D193" i="108" s="1"/>
  <c r="N185" i="108" a="1"/>
  <c r="N185" i="108" s="1"/>
  <c r="N189" i="108" a="1"/>
  <c r="N189" i="108" s="1"/>
  <c r="K193" i="108" a="1"/>
  <c r="K193" i="108" s="1"/>
  <c r="H193" i="108" a="1"/>
  <c r="H193" i="108" s="1"/>
  <c r="E183" i="108" a="1"/>
  <c r="E183" i="108" s="1"/>
  <c r="P190" i="108" a="1"/>
  <c r="P190" i="108" s="1"/>
  <c r="E189" i="108" a="1"/>
  <c r="E189" i="108" s="1"/>
  <c r="K195" i="108" a="1"/>
  <c r="K195" i="108" s="1"/>
  <c r="K190" i="108" a="1"/>
  <c r="K190" i="108" s="1"/>
  <c r="K185" i="108" a="1"/>
  <c r="K185" i="108" s="1"/>
  <c r="G190" i="108" a="1"/>
  <c r="G190" i="108" s="1"/>
  <c r="N192" i="108" a="1"/>
  <c r="N192" i="108" s="1"/>
  <c r="O192" i="108" a="1"/>
  <c r="O192" i="108" s="1"/>
  <c r="K194" i="108" a="1"/>
  <c r="K194" i="108" s="1"/>
  <c r="K188" i="108" a="1"/>
  <c r="K188" i="108" s="1"/>
  <c r="M192" i="108" a="1"/>
  <c r="M192" i="108" s="1"/>
  <c r="E191" i="108" a="1"/>
  <c r="E191" i="108" s="1"/>
  <c r="R138" i="108" a="1"/>
  <c r="R138" i="108" s="1"/>
  <c r="H192" i="108" a="1"/>
  <c r="H192" i="108" s="1"/>
  <c r="F193" i="108" a="1"/>
  <c r="F193" i="108" s="1"/>
  <c r="F190" i="108" a="1"/>
  <c r="F190" i="108" s="1"/>
  <c r="K189" i="108" a="1"/>
  <c r="K189" i="108" s="1"/>
  <c r="G192" i="108" a="1"/>
  <c r="G192" i="108" s="1"/>
  <c r="K29" i="105"/>
  <c r="H191" i="108" a="1"/>
  <c r="H191" i="108" s="1"/>
  <c r="K50" i="108"/>
  <c r="R134" i="108" a="1"/>
  <c r="R134" i="108" s="1"/>
  <c r="R168" i="108" a="1"/>
  <c r="R168" i="108" s="1"/>
  <c r="R151" i="108" a="1"/>
  <c r="R151" i="108" s="1"/>
  <c r="R185" i="108" a="1"/>
  <c r="R185" i="108" s="1"/>
  <c r="E186" i="108" a="1"/>
  <c r="E186" i="108" s="1"/>
  <c r="M191" i="108" a="1"/>
  <c r="M191" i="108" s="1"/>
  <c r="P186" i="108" a="1"/>
  <c r="P186" i="108" s="1"/>
  <c r="G187" i="108" a="1"/>
  <c r="G187" i="108" s="1"/>
  <c r="R190" i="108" a="1"/>
  <c r="R190" i="108" s="1"/>
  <c r="R156" i="108" a="1"/>
  <c r="R156" i="108" s="1"/>
  <c r="R139" i="108" a="1"/>
  <c r="R139" i="108" s="1"/>
  <c r="R173" i="108" a="1"/>
  <c r="R173" i="108" s="1"/>
  <c r="K45" i="108"/>
  <c r="I195" i="108" a="1"/>
  <c r="I195" i="108" s="1"/>
  <c r="P195" i="108" a="1"/>
  <c r="P195" i="108" s="1"/>
  <c r="N40" i="108" s="1"/>
  <c r="H19" i="108" s="1"/>
  <c r="L194" i="108" a="1"/>
  <c r="L194" i="108" s="1"/>
  <c r="L189" i="108" a="1"/>
  <c r="L189" i="108" s="1"/>
  <c r="L184" i="108" a="1"/>
  <c r="L184" i="108" s="1"/>
  <c r="J186" i="108" a="1"/>
  <c r="J186" i="108" s="1"/>
  <c r="K52" i="108"/>
  <c r="R149" i="108" a="1"/>
  <c r="R149" i="108" s="1"/>
  <c r="R132" i="108" a="1"/>
  <c r="R132" i="108" s="1"/>
  <c r="R166" i="108" a="1"/>
  <c r="R166" i="108" s="1"/>
  <c r="R183" i="108" a="1"/>
  <c r="R183" i="108" s="1"/>
  <c r="O195" i="108" a="1"/>
  <c r="O195" i="108" s="1"/>
  <c r="D191" i="108" a="1"/>
  <c r="D191" i="108" s="1"/>
  <c r="G191" i="108" a="1"/>
  <c r="G191" i="108" s="1"/>
  <c r="I186" i="108" a="1"/>
  <c r="I186" i="108" s="1"/>
  <c r="K186" i="108" a="1"/>
  <c r="K186" i="108" s="1"/>
  <c r="N186" i="108" a="1"/>
  <c r="N186" i="108" s="1"/>
  <c r="O186" i="108" a="1"/>
  <c r="O186" i="108" s="1"/>
  <c r="M188" i="108" a="1"/>
  <c r="M188" i="108" s="1"/>
  <c r="H186" i="108" a="1"/>
  <c r="H186" i="108" s="1"/>
  <c r="K40" i="108"/>
  <c r="R178" i="108" a="1"/>
  <c r="R178" i="108" s="1"/>
  <c r="D11" i="108"/>
  <c r="R161" i="108" a="1"/>
  <c r="R161" i="108" s="1"/>
  <c r="D10" i="108"/>
  <c r="R195" i="108" a="1"/>
  <c r="R195" i="108" s="1"/>
  <c r="F13" i="108"/>
  <c r="R144" i="108" a="1"/>
  <c r="R144" i="108" s="1"/>
  <c r="D13" i="108"/>
  <c r="E10" i="108"/>
  <c r="E9" i="108"/>
  <c r="D9" i="108"/>
  <c r="E11" i="108"/>
  <c r="M183" i="105" a="1"/>
  <c r="M183" i="105" s="1"/>
  <c r="L192" i="108" a="1"/>
  <c r="L192" i="108" s="1"/>
  <c r="D186" i="108" a="1"/>
  <c r="D186" i="108" s="1"/>
  <c r="N191" i="108" a="1"/>
  <c r="N191" i="108" s="1"/>
  <c r="K31" i="108"/>
  <c r="O31" i="108"/>
  <c r="L188" i="108" a="1"/>
  <c r="L188" i="108" s="1"/>
  <c r="K43" i="108"/>
  <c r="R141" i="108" a="1"/>
  <c r="R141" i="108" s="1"/>
  <c r="R192" i="108" a="1"/>
  <c r="R192" i="108" s="1"/>
  <c r="R158" i="108" a="1"/>
  <c r="R158" i="108" s="1"/>
  <c r="R175" i="108" a="1"/>
  <c r="R175" i="108" s="1"/>
  <c r="L187" i="108" a="1"/>
  <c r="L187" i="108" s="1"/>
  <c r="M186" i="108" a="1"/>
  <c r="M186" i="108" s="1"/>
  <c r="G184" i="108" a="1"/>
  <c r="G184" i="108" s="1"/>
  <c r="P191" i="108" a="1"/>
  <c r="P191" i="108" s="1"/>
  <c r="K44" i="108"/>
  <c r="K42" i="108"/>
  <c r="M10" i="108"/>
  <c r="M11" i="108"/>
  <c r="F186" i="108" a="1"/>
  <c r="F186" i="108" s="1"/>
  <c r="P184" i="108" a="1"/>
  <c r="P184" i="108" s="1"/>
  <c r="K47" i="108"/>
  <c r="H195" i="108" a="1"/>
  <c r="H195" i="108" s="1"/>
  <c r="R135" i="108" a="1"/>
  <c r="R135" i="108" s="1"/>
  <c r="R186" i="108" a="1"/>
  <c r="R186" i="108" s="1"/>
  <c r="R169" i="108" a="1"/>
  <c r="R169" i="108" s="1"/>
  <c r="K49" i="108"/>
  <c r="R152" i="108" a="1"/>
  <c r="R152" i="108" s="1"/>
  <c r="F186" i="105" a="1"/>
  <c r="F186" i="105" s="1"/>
  <c r="L183" i="108" a="1"/>
  <c r="L183" i="108" s="1"/>
  <c r="F191" i="108" a="1"/>
  <c r="F191" i="108" s="1"/>
  <c r="L191" i="108" a="1"/>
  <c r="L191" i="108" s="1"/>
  <c r="L186" i="108" a="1"/>
  <c r="L186" i="108" s="1"/>
  <c r="G188" i="108" a="1"/>
  <c r="G188" i="108" s="1"/>
  <c r="K46" i="108"/>
  <c r="I191" i="108" a="1"/>
  <c r="I191" i="108" s="1"/>
  <c r="L193" i="108" a="1"/>
  <c r="L193" i="108" s="1"/>
  <c r="L190" i="108" a="1"/>
  <c r="L190" i="108" s="1"/>
  <c r="K191" i="108" a="1"/>
  <c r="K191" i="108" s="1"/>
  <c r="G186" i="108" a="1"/>
  <c r="G186" i="108" s="1"/>
  <c r="G193" i="108" a="1"/>
  <c r="G193" i="108" s="1"/>
  <c r="O184" i="108" a="1"/>
  <c r="O184" i="108" s="1"/>
  <c r="E193" i="108" a="1"/>
  <c r="E193" i="108" s="1"/>
  <c r="I190" i="108" a="1"/>
  <c r="I190" i="108" s="1"/>
  <c r="F188" i="105" a="1"/>
  <c r="F188" i="105" s="1"/>
  <c r="N194" i="105" a="1"/>
  <c r="N194" i="105" s="1"/>
  <c r="O20" i="105"/>
  <c r="F184" i="105" a="1"/>
  <c r="F184" i="105" s="1"/>
  <c r="M184" i="105" a="1"/>
  <c r="M184" i="105" s="1"/>
  <c r="O23" i="105"/>
  <c r="R195" i="105" a="1"/>
  <c r="R195" i="105" s="1"/>
  <c r="N187" i="105" a="1"/>
  <c r="N187" i="105" s="1"/>
  <c r="H187" i="105" a="1"/>
  <c r="H187" i="105" s="1"/>
  <c r="F194" i="105" a="1"/>
  <c r="F194" i="105" s="1"/>
  <c r="O193" i="105" a="1"/>
  <c r="O193" i="105" s="1"/>
  <c r="H183" i="105" a="1"/>
  <c r="H183" i="105" s="1"/>
  <c r="O183" i="105" a="1"/>
  <c r="O183" i="105" s="1"/>
  <c r="H194" i="105" a="1"/>
  <c r="H194" i="105" s="1"/>
  <c r="K27" i="105"/>
  <c r="L187" i="105" a="1"/>
  <c r="L187" i="105" s="1"/>
  <c r="H184" i="105" a="1"/>
  <c r="H184" i="105" s="1"/>
  <c r="K51" i="105"/>
  <c r="O184" i="105" a="1"/>
  <c r="O184" i="105" s="1"/>
  <c r="L184" i="105" a="1"/>
  <c r="L184" i="105" s="1"/>
  <c r="I185" i="105" a="1"/>
  <c r="I185" i="105" s="1"/>
  <c r="O26" i="105"/>
  <c r="F195" i="105" a="1"/>
  <c r="F195" i="105" s="1"/>
  <c r="P185" i="105" a="1"/>
  <c r="P185" i="105" s="1"/>
  <c r="O24" i="105"/>
  <c r="K188" i="105" a="1"/>
  <c r="K188" i="105" s="1"/>
  <c r="L191" i="105" a="1"/>
  <c r="L191" i="105" s="1"/>
  <c r="E191" i="105" a="1"/>
  <c r="E191" i="105" s="1"/>
  <c r="L194" i="105" a="1"/>
  <c r="L194" i="105" s="1"/>
  <c r="F191" i="105" a="1"/>
  <c r="F191" i="105" s="1"/>
  <c r="L186" i="105" a="1"/>
  <c r="L186" i="105" s="1"/>
  <c r="J191" i="105" a="1"/>
  <c r="J191" i="105" s="1"/>
  <c r="K185" i="105" a="1"/>
  <c r="K185" i="105" s="1"/>
  <c r="K186" i="105" a="1"/>
  <c r="K186" i="105" s="1"/>
  <c r="N188" i="105" a="1"/>
  <c r="N188" i="105" s="1"/>
  <c r="K187" i="105" a="1"/>
  <c r="K187" i="105" s="1"/>
  <c r="I188" i="105" a="1"/>
  <c r="I188" i="105" s="1"/>
  <c r="K184" i="105" a="1"/>
  <c r="K184" i="105" s="1"/>
  <c r="L190" i="105" a="1"/>
  <c r="L190" i="105" s="1"/>
  <c r="L188" i="105" a="1"/>
  <c r="L188" i="105" s="1"/>
  <c r="E190" i="105" a="1"/>
  <c r="E190" i="105" s="1"/>
  <c r="I194" i="105" a="1"/>
  <c r="I194" i="105" s="1"/>
  <c r="O190" i="105" a="1"/>
  <c r="O190" i="105" s="1"/>
  <c r="I195" i="105" a="1"/>
  <c r="I195" i="105" s="1"/>
  <c r="K191" i="105" a="1"/>
  <c r="K191" i="105" s="1"/>
  <c r="I187" i="105" a="1"/>
  <c r="I187" i="105" s="1"/>
  <c r="O22" i="105"/>
  <c r="R144" i="105" a="1"/>
  <c r="R144" i="105" s="1"/>
  <c r="P190" i="105" a="1"/>
  <c r="P190" i="105" s="1"/>
  <c r="O186" i="105" a="1"/>
  <c r="O186" i="105" s="1"/>
  <c r="R161" i="105" a="1"/>
  <c r="R161" i="105" s="1"/>
  <c r="G187" i="105" a="1"/>
  <c r="G187" i="105" s="1"/>
  <c r="D188" i="105" a="1"/>
  <c r="D188" i="105" s="1"/>
  <c r="D9" i="105"/>
  <c r="J186" i="105" a="1"/>
  <c r="J186" i="105" s="1"/>
  <c r="P191" i="105" a="1"/>
  <c r="P191" i="105" s="1"/>
  <c r="G193" i="105" a="1"/>
  <c r="G193" i="105" s="1"/>
  <c r="P187" i="105" a="1"/>
  <c r="P187" i="105" s="1"/>
  <c r="H195" i="105" a="1"/>
  <c r="H195" i="105" s="1"/>
  <c r="E9" i="105"/>
  <c r="L195" i="105" a="1"/>
  <c r="L195" i="105" s="1"/>
  <c r="F190" i="105" a="1"/>
  <c r="F190" i="105" s="1"/>
  <c r="O195" i="105" a="1"/>
  <c r="O195" i="105" s="1"/>
  <c r="P194" i="105" a="1"/>
  <c r="P194" i="105" s="1"/>
  <c r="K195" i="105" a="1"/>
  <c r="K195" i="105" s="1"/>
  <c r="K194" i="105" a="1"/>
  <c r="K194" i="105" s="1"/>
  <c r="J195" i="105" a="1"/>
  <c r="J195" i="105" s="1"/>
  <c r="L192" i="105" a="1"/>
  <c r="L192" i="105" s="1"/>
  <c r="O188" i="105" a="1"/>
  <c r="O188" i="105" s="1"/>
  <c r="G191" i="105" a="1"/>
  <c r="G191" i="105" s="1"/>
  <c r="P183" i="105" a="1"/>
  <c r="P183" i="105" s="1"/>
  <c r="E186" i="105" a="1"/>
  <c r="E186" i="105" s="1"/>
  <c r="L185" i="105" a="1"/>
  <c r="L185" i="105" s="1"/>
  <c r="I186" i="105" a="1"/>
  <c r="I186" i="105" s="1"/>
  <c r="H186" i="105" a="1"/>
  <c r="H186" i="105" s="1"/>
  <c r="G195" i="105" a="1"/>
  <c r="G195" i="105" s="1"/>
  <c r="K44" i="105"/>
  <c r="R174" i="105" a="1"/>
  <c r="R174" i="105" s="1"/>
  <c r="R191" i="105" a="1"/>
  <c r="R191" i="105" s="1"/>
  <c r="R157" i="105" a="1"/>
  <c r="R157" i="105" s="1"/>
  <c r="R140" i="105" a="1"/>
  <c r="R140" i="105" s="1"/>
  <c r="D193" i="105" a="1"/>
  <c r="D193" i="105" s="1"/>
  <c r="M189" i="105" a="1"/>
  <c r="M189" i="105" s="1"/>
  <c r="M190" i="105" a="1"/>
  <c r="M190" i="105" s="1"/>
  <c r="E192" i="105" a="1"/>
  <c r="E192" i="105" s="1"/>
  <c r="D186" i="105" a="1"/>
  <c r="D186" i="105" s="1"/>
  <c r="E189" i="105" a="1"/>
  <c r="E189" i="105" s="1"/>
  <c r="K42" i="105"/>
  <c r="R159" i="105" a="1"/>
  <c r="R159" i="105" s="1"/>
  <c r="R193" i="105" a="1"/>
  <c r="R193" i="105" s="1"/>
  <c r="R176" i="105" a="1"/>
  <c r="R176" i="105" s="1"/>
  <c r="R142" i="105" a="1"/>
  <c r="R142" i="105" s="1"/>
  <c r="M187" i="105" a="1"/>
  <c r="M187" i="105" s="1"/>
  <c r="P188" i="105" a="1"/>
  <c r="P188" i="105" s="1"/>
  <c r="G190" i="105" a="1"/>
  <c r="G190" i="105" s="1"/>
  <c r="H190" i="105" a="1"/>
  <c r="H190" i="105" s="1"/>
  <c r="O192" i="105" a="1"/>
  <c r="O192" i="105" s="1"/>
  <c r="J189" i="105" a="1"/>
  <c r="J189" i="105" s="1"/>
  <c r="O187" i="105" a="1"/>
  <c r="O187" i="105" s="1"/>
  <c r="G188" i="105" a="1"/>
  <c r="G188" i="105" s="1"/>
  <c r="K47" i="105"/>
  <c r="R171" i="105" a="1"/>
  <c r="R171" i="105" s="1"/>
  <c r="R188" i="105" a="1"/>
  <c r="R188" i="105" s="1"/>
  <c r="R154" i="105" a="1"/>
  <c r="R154" i="105" s="1"/>
  <c r="R137" i="105" a="1"/>
  <c r="R137" i="105" s="1"/>
  <c r="K193" i="105" a="1"/>
  <c r="K193" i="105" s="1"/>
  <c r="K48" i="105"/>
  <c r="R187" i="105" a="1"/>
  <c r="R187" i="105" s="1"/>
  <c r="R170" i="105" a="1"/>
  <c r="R170" i="105" s="1"/>
  <c r="R136" i="105" a="1"/>
  <c r="R136" i="105" s="1"/>
  <c r="R153" i="105" a="1"/>
  <c r="R153" i="105" s="1"/>
  <c r="D187" i="105" a="1"/>
  <c r="D187" i="105" s="1"/>
  <c r="D13" i="105"/>
  <c r="G192" i="105" a="1"/>
  <c r="G192" i="105" s="1"/>
  <c r="L189" i="105" a="1"/>
  <c r="L189" i="105" s="1"/>
  <c r="M191" i="105" a="1"/>
  <c r="M191" i="105" s="1"/>
  <c r="M10" i="105"/>
  <c r="M11" i="105"/>
  <c r="K43" i="105"/>
  <c r="R158" i="105" a="1"/>
  <c r="R158" i="105" s="1"/>
  <c r="R141" i="105" a="1"/>
  <c r="R141" i="105" s="1"/>
  <c r="R175" i="105" a="1"/>
  <c r="R175" i="105" s="1"/>
  <c r="R192" i="105" a="1"/>
  <c r="R192" i="105" s="1"/>
  <c r="N186" i="105" a="1"/>
  <c r="N186" i="105" s="1"/>
  <c r="N189" i="105" a="1"/>
  <c r="N189" i="105" s="1"/>
  <c r="N184" i="105" a="1"/>
  <c r="N184" i="105" s="1"/>
  <c r="D190" i="105" a="1"/>
  <c r="D190" i="105" s="1"/>
  <c r="J184" i="105" a="1"/>
  <c r="J184" i="105" s="1"/>
  <c r="M192" i="105" a="1"/>
  <c r="M192" i="105" s="1"/>
  <c r="D194" i="105" a="1"/>
  <c r="D194" i="105" s="1"/>
  <c r="P192" i="105" a="1"/>
  <c r="P192" i="105" s="1"/>
  <c r="P186" i="105" a="1"/>
  <c r="P186" i="105" s="1"/>
  <c r="P189" i="105" a="1"/>
  <c r="P189" i="105" s="1"/>
  <c r="K45" i="105"/>
  <c r="R190" i="105" a="1"/>
  <c r="R190" i="105" s="1"/>
  <c r="R156" i="105" a="1"/>
  <c r="R156" i="105" s="1"/>
  <c r="R173" i="105" a="1"/>
  <c r="R173" i="105" s="1"/>
  <c r="R139" i="105" a="1"/>
  <c r="R139" i="105" s="1"/>
  <c r="I191" i="105" a="1"/>
  <c r="I191" i="105" s="1"/>
  <c r="D183" i="105" a="1"/>
  <c r="D183" i="105" s="1"/>
  <c r="H185" i="105" a="1"/>
  <c r="H185" i="105" s="1"/>
  <c r="I184" i="105" a="1"/>
  <c r="I184" i="105" s="1"/>
  <c r="H191" i="105" a="1"/>
  <c r="H191" i="105" s="1"/>
  <c r="K192" i="105" a="1"/>
  <c r="K192" i="105" s="1"/>
  <c r="K31" i="105"/>
  <c r="O31" i="105"/>
  <c r="E194" i="105" a="1"/>
  <c r="E194" i="105" s="1"/>
  <c r="G185" i="105" a="1"/>
  <c r="G185" i="105" s="1"/>
  <c r="G184" i="105" a="1"/>
  <c r="G184" i="105" s="1"/>
  <c r="D191" i="105" a="1"/>
  <c r="D191" i="105" s="1"/>
  <c r="K190" i="105" a="1"/>
  <c r="K190" i="105" s="1"/>
  <c r="D192" i="105" a="1"/>
  <c r="D192" i="105" s="1"/>
  <c r="J192" i="105" a="1"/>
  <c r="J192" i="105" s="1"/>
  <c r="D189" i="105" a="1"/>
  <c r="D189" i="105" s="1"/>
  <c r="D11" i="105"/>
  <c r="F13" i="105"/>
  <c r="J187" i="105" a="1"/>
  <c r="J187" i="105" s="1"/>
  <c r="K52" i="105"/>
  <c r="R183" i="105" a="1"/>
  <c r="R183" i="105" s="1"/>
  <c r="R166" i="105" a="1"/>
  <c r="R166" i="105" s="1"/>
  <c r="R132" i="105" a="1"/>
  <c r="R132" i="105" s="1"/>
  <c r="R149" i="105" a="1"/>
  <c r="R149" i="105" s="1"/>
  <c r="K189" i="105" a="1"/>
  <c r="K189" i="105" s="1"/>
  <c r="D184" i="105" a="1"/>
  <c r="D184" i="105" s="1"/>
  <c r="I19" i="105"/>
  <c r="N19" i="105"/>
  <c r="N190" i="105" a="1"/>
  <c r="N190" i="105" s="1"/>
  <c r="J194" i="105" a="1"/>
  <c r="J194" i="105" s="1"/>
  <c r="N195" i="105" a="1"/>
  <c r="N195" i="105" s="1"/>
  <c r="E11" i="105"/>
  <c r="M186" i="105" a="1"/>
  <c r="M186" i="105" s="1"/>
  <c r="G189" i="105" a="1"/>
  <c r="G189" i="105" s="1"/>
  <c r="J188" i="105" a="1"/>
  <c r="J188" i="105" s="1"/>
  <c r="N192" i="105" a="1"/>
  <c r="N192" i="105" s="1"/>
  <c r="M193" i="105" a="1"/>
  <c r="M193" i="105" s="1"/>
  <c r="J190" i="105" a="1"/>
  <c r="J190" i="105" s="1"/>
  <c r="I192" i="105" a="1"/>
  <c r="I192" i="105" s="1"/>
  <c r="I189" i="105" a="1"/>
  <c r="I189" i="105" s="1"/>
  <c r="I183" i="105" a="1"/>
  <c r="I183" i="105" s="1"/>
  <c r="E193" i="105" a="1"/>
  <c r="E193" i="105" s="1"/>
  <c r="D185" i="105" a="1"/>
  <c r="D185" i="105" s="1"/>
  <c r="O191" i="105" a="1"/>
  <c r="O191" i="105" s="1"/>
  <c r="J183" i="105" a="1"/>
  <c r="J183" i="105" s="1"/>
  <c r="O194" i="105" a="1"/>
  <c r="O194" i="105" s="1"/>
  <c r="M185" i="105" a="1"/>
  <c r="M185" i="105" s="1"/>
  <c r="E195" i="105" a="1"/>
  <c r="E195" i="105" s="1"/>
  <c r="F187" i="105" a="1"/>
  <c r="F187" i="105" s="1"/>
  <c r="L183" i="105" a="1"/>
  <c r="L183" i="105" s="1"/>
  <c r="O185" i="105" a="1"/>
  <c r="O185" i="105" s="1"/>
  <c r="M195" i="105" a="1"/>
  <c r="M195" i="105" s="1"/>
  <c r="F189" i="105" a="1"/>
  <c r="F189" i="105" s="1"/>
  <c r="K40" i="105"/>
  <c r="G183" i="105" a="1"/>
  <c r="G183" i="105" s="1"/>
  <c r="K49" i="105"/>
  <c r="R152" i="105" a="1"/>
  <c r="R152" i="105" s="1"/>
  <c r="R169" i="105" a="1"/>
  <c r="R169" i="105" s="1"/>
  <c r="R135" i="105" a="1"/>
  <c r="R135" i="105" s="1"/>
  <c r="R186" i="105" a="1"/>
  <c r="R186" i="105" s="1"/>
  <c r="F192" i="105" a="1"/>
  <c r="F192" i="105" s="1"/>
  <c r="J185" i="105" a="1"/>
  <c r="J185" i="105" s="1"/>
  <c r="M188" i="105" a="1"/>
  <c r="M188" i="105" s="1"/>
  <c r="O189" i="105" a="1"/>
  <c r="O189" i="105" s="1"/>
  <c r="K183" i="105" a="1"/>
  <c r="K183" i="105" s="1"/>
  <c r="G186" i="105" a="1"/>
  <c r="G186" i="105" s="1"/>
  <c r="H189" i="105" a="1"/>
  <c r="H189" i="105" s="1"/>
  <c r="I42" i="105"/>
  <c r="L21" i="105" s="1"/>
  <c r="M90" i="105"/>
  <c r="N191" i="105" a="1"/>
  <c r="N191" i="105" s="1"/>
  <c r="D10" i="105"/>
  <c r="L193" i="105" a="1"/>
  <c r="L193" i="105" s="1"/>
  <c r="M194" i="105" a="1"/>
  <c r="M194" i="105" s="1"/>
  <c r="P193" i="105" a="1"/>
  <c r="P193" i="105" s="1"/>
  <c r="G194" i="105" a="1"/>
  <c r="G194" i="105" s="1"/>
  <c r="N185" i="105" a="1"/>
  <c r="N185" i="105" s="1"/>
  <c r="D195" i="105" a="1"/>
  <c r="D195" i="105" s="1"/>
  <c r="I193" i="105" a="1"/>
  <c r="I193" i="105" s="1"/>
  <c r="P184" i="105" a="1"/>
  <c r="P184" i="105" s="1"/>
  <c r="H188" i="105" a="1"/>
  <c r="H188" i="105" s="1"/>
  <c r="E187" i="105" a="1"/>
  <c r="E187" i="105" s="1"/>
  <c r="E188" i="105" a="1"/>
  <c r="E188" i="105" s="1"/>
  <c r="H192" i="105" a="1"/>
  <c r="H192" i="105" s="1"/>
  <c r="E183" i="105" a="1"/>
  <c r="E183" i="105" s="1"/>
  <c r="H193" i="105" a="1"/>
  <c r="H193" i="105" s="1"/>
  <c r="E10" i="105"/>
  <c r="N183" i="105" a="1"/>
  <c r="N183" i="105" s="1"/>
  <c r="F183" i="105" a="1"/>
  <c r="F183" i="105" s="1"/>
  <c r="F193" i="105" a="1"/>
  <c r="F193" i="105" s="1"/>
  <c r="J193" i="105" a="1"/>
  <c r="J193" i="105" s="1"/>
  <c r="K41" i="105"/>
  <c r="K46" i="105"/>
  <c r="P82" i="96"/>
  <c r="P81" i="96"/>
  <c r="Q81" i="96" s="1"/>
  <c r="K8" i="96" s="1"/>
  <c r="M8" i="96" s="1"/>
  <c r="N8" i="96" s="1"/>
  <c r="J8" i="96"/>
  <c r="O8" i="96" s="1"/>
  <c r="Q8" i="96" s="1"/>
  <c r="R8" i="96" s="1"/>
  <c r="P83" i="96"/>
  <c r="O76" i="96"/>
  <c r="J10" i="96"/>
  <c r="O10" i="96" s="1"/>
  <c r="Q10" i="96" s="1"/>
  <c r="R10" i="96" s="1"/>
  <c r="N83" i="96"/>
  <c r="J11" i="96"/>
  <c r="O11" i="96" s="1"/>
  <c r="Q11" i="96" s="1"/>
  <c r="R11" i="96" s="1"/>
  <c r="I10" i="99"/>
  <c r="L10" i="99" s="1"/>
  <c r="M58" i="99"/>
  <c r="I11" i="96"/>
  <c r="L11" i="96" s="1"/>
  <c r="L58" i="96"/>
  <c r="M75" i="99"/>
  <c r="M76" i="99" s="1"/>
  <c r="I75" i="99"/>
  <c r="I76" i="99" s="1"/>
  <c r="J15" i="99" s="1"/>
  <c r="O15" i="99" s="1"/>
  <c r="Q15" i="99" s="1"/>
  <c r="R15" i="99" s="1"/>
  <c r="E75" i="99"/>
  <c r="E76" i="99" s="1"/>
  <c r="J19" i="99" s="1"/>
  <c r="O19" i="99" s="1"/>
  <c r="Q19" i="99" s="1"/>
  <c r="R19" i="99" s="1"/>
  <c r="P75" i="99"/>
  <c r="P76" i="99" s="1"/>
  <c r="J75" i="99"/>
  <c r="J76" i="99" s="1"/>
  <c r="J14" i="99" s="1"/>
  <c r="O14" i="99" s="1"/>
  <c r="Q14" i="99" s="1"/>
  <c r="R14" i="99" s="1"/>
  <c r="O75" i="99"/>
  <c r="H75" i="99"/>
  <c r="H76" i="99" s="1"/>
  <c r="J16" i="99" s="1"/>
  <c r="O16" i="99" s="1"/>
  <c r="Q16" i="99" s="1"/>
  <c r="R16" i="99" s="1"/>
  <c r="L75" i="99"/>
  <c r="L76" i="99" s="1"/>
  <c r="J12" i="99" s="1"/>
  <c r="O12" i="99" s="1"/>
  <c r="Q12" i="99" s="1"/>
  <c r="R12" i="99" s="1"/>
  <c r="K75" i="99"/>
  <c r="K76" i="99" s="1"/>
  <c r="J13" i="99" s="1"/>
  <c r="O13" i="99" s="1"/>
  <c r="Q13" i="99" s="1"/>
  <c r="R13" i="99" s="1"/>
  <c r="G75" i="99"/>
  <c r="G76" i="99" s="1"/>
  <c r="J17" i="99" s="1"/>
  <c r="O17" i="99" s="1"/>
  <c r="Q17" i="99" s="1"/>
  <c r="R17" i="99" s="1"/>
  <c r="D75" i="99"/>
  <c r="D76" i="99" s="1"/>
  <c r="J20" i="99" s="1"/>
  <c r="O20" i="99" s="1"/>
  <c r="Q20" i="99" s="1"/>
  <c r="R20" i="99" s="1"/>
  <c r="N75" i="99"/>
  <c r="N76" i="99" s="1"/>
  <c r="F75" i="99"/>
  <c r="F76" i="99" s="1"/>
  <c r="J18" i="99" s="1"/>
  <c r="O18" i="99" s="1"/>
  <c r="Q18" i="99" s="1"/>
  <c r="R18" i="99" s="1"/>
  <c r="Q12" i="100"/>
  <c r="R12" i="100" s="1"/>
  <c r="Q13" i="103"/>
  <c r="R13" i="103" s="1"/>
  <c r="M13" i="103"/>
  <c r="N13" i="103" s="1"/>
  <c r="P84" i="102"/>
  <c r="I15" i="103"/>
  <c r="F15" i="103" s="1"/>
  <c r="G59" i="103"/>
  <c r="K14" i="103"/>
  <c r="P14" i="103"/>
  <c r="O14" i="103"/>
  <c r="G14" i="103"/>
  <c r="L14" i="103"/>
  <c r="M84" i="102"/>
  <c r="I12" i="102"/>
  <c r="K58" i="102"/>
  <c r="J9" i="102"/>
  <c r="O9" i="102" s="1"/>
  <c r="Q9" i="102" s="1"/>
  <c r="R9" i="102" s="1"/>
  <c r="O83" i="102"/>
  <c r="Q83" i="102" s="1"/>
  <c r="K10" i="102" s="1"/>
  <c r="M10" i="102" s="1"/>
  <c r="N10" i="102" s="1"/>
  <c r="O82" i="102"/>
  <c r="Q82" i="102" s="1"/>
  <c r="K9" i="102" s="1"/>
  <c r="O84" i="102"/>
  <c r="Q8" i="102"/>
  <c r="R8" i="102" s="1"/>
  <c r="N84" i="102"/>
  <c r="M8" i="102"/>
  <c r="N8" i="102" s="1"/>
  <c r="I14" i="100"/>
  <c r="F14" i="100" s="1"/>
  <c r="H59" i="100"/>
  <c r="M12" i="100"/>
  <c r="N12" i="100" s="1"/>
  <c r="O13" i="100"/>
  <c r="G13" i="100"/>
  <c r="L13" i="100"/>
  <c r="K13" i="100"/>
  <c r="P13" i="100"/>
  <c r="Q13" i="97"/>
  <c r="R13" i="97" s="1"/>
  <c r="M13" i="97"/>
  <c r="N13" i="97" s="1"/>
  <c r="I15" i="97"/>
  <c r="F15" i="97" s="1"/>
  <c r="G59" i="97"/>
  <c r="P14" i="97"/>
  <c r="O14" i="97"/>
  <c r="G14" i="97"/>
  <c r="K14" i="97"/>
  <c r="L14" i="97"/>
  <c r="M13" i="94"/>
  <c r="N13" i="94" s="1"/>
  <c r="Q13" i="94"/>
  <c r="R13" i="94" s="1"/>
  <c r="I15" i="94"/>
  <c r="F15" i="94" s="1"/>
  <c r="G59" i="94"/>
  <c r="P14" i="94"/>
  <c r="O14" i="94"/>
  <c r="G14" i="94"/>
  <c r="L14" i="94"/>
  <c r="K14" i="94"/>
  <c r="Q12" i="91"/>
  <c r="R12" i="91" s="1"/>
  <c r="M12" i="91"/>
  <c r="N12" i="91" s="1"/>
  <c r="I14" i="91"/>
  <c r="F14" i="91" s="1"/>
  <c r="H59" i="91"/>
  <c r="P13" i="91"/>
  <c r="O13" i="91"/>
  <c r="G13" i="91"/>
  <c r="L13" i="91"/>
  <c r="K13" i="91"/>
  <c r="M13" i="88"/>
  <c r="N13" i="88" s="1"/>
  <c r="Q13" i="88"/>
  <c r="R13" i="88" s="1"/>
  <c r="I15" i="88"/>
  <c r="F15" i="88" s="1"/>
  <c r="G59" i="88"/>
  <c r="L14" i="88"/>
  <c r="K14" i="88"/>
  <c r="P14" i="88"/>
  <c r="O14" i="88"/>
  <c r="G14" i="88"/>
  <c r="L37" i="66"/>
  <c r="L38" i="66" s="1"/>
  <c r="M37" i="66"/>
  <c r="M38" i="66" s="1"/>
  <c r="F37" i="66"/>
  <c r="F38" i="66" s="1"/>
  <c r="D37" i="66"/>
  <c r="D38" i="66" s="1"/>
  <c r="O38" i="66"/>
  <c r="O39" i="66" s="1"/>
  <c r="K38" i="66"/>
  <c r="E37" i="66"/>
  <c r="E38" i="66" s="1"/>
  <c r="G38" i="66"/>
  <c r="N38" i="66"/>
  <c r="P63" i="66"/>
  <c r="P99" i="66"/>
  <c r="Q99" i="66" s="1"/>
  <c r="D184" i="109" l="1" a="1"/>
  <c r="D184" i="109" s="1"/>
  <c r="E184" i="109" a="1"/>
  <c r="E184" i="109" s="1"/>
  <c r="O24" i="110"/>
  <c r="O30" i="110"/>
  <c r="O27" i="110"/>
  <c r="O23" i="110"/>
  <c r="K31" i="110"/>
  <c r="O31" i="110"/>
  <c r="O29" i="110"/>
  <c r="K25" i="110"/>
  <c r="O25" i="110"/>
  <c r="O26" i="110"/>
  <c r="O20" i="110"/>
  <c r="O22" i="110"/>
  <c r="O21" i="110"/>
  <c r="O26" i="109"/>
  <c r="P190" i="109" a="1"/>
  <c r="P190" i="109" s="1"/>
  <c r="O23" i="109"/>
  <c r="K194" i="109" a="1"/>
  <c r="K194" i="109" s="1"/>
  <c r="F34" i="19"/>
  <c r="J194" i="109" a="1"/>
  <c r="J194" i="109" s="1"/>
  <c r="F184" i="109" a="1"/>
  <c r="F184" i="109" s="1"/>
  <c r="F183" i="109" a="1"/>
  <c r="F183" i="109" s="1"/>
  <c r="I185" i="109" a="1"/>
  <c r="I185" i="109" s="1"/>
  <c r="F185" i="109" a="1"/>
  <c r="F185" i="109" s="1"/>
  <c r="E185" i="109" a="1"/>
  <c r="E185" i="109" s="1"/>
  <c r="O185" i="109" a="1"/>
  <c r="O185" i="109" s="1"/>
  <c r="P185" i="109" a="1"/>
  <c r="P185" i="109" s="1"/>
  <c r="F189" i="109" a="1"/>
  <c r="F189" i="109" s="1"/>
  <c r="H185" i="109" a="1"/>
  <c r="H185" i="109" s="1"/>
  <c r="F190" i="109" a="1"/>
  <c r="F190" i="109" s="1"/>
  <c r="D190" i="109" a="1"/>
  <c r="D190" i="109" s="1"/>
  <c r="K192" i="109" a="1"/>
  <c r="K192" i="109" s="1"/>
  <c r="K188" i="109" a="1"/>
  <c r="K188" i="109" s="1"/>
  <c r="K185" i="109" a="1"/>
  <c r="K185" i="109" s="1"/>
  <c r="K190" i="109" a="1"/>
  <c r="K190" i="109" s="1"/>
  <c r="E190" i="109" a="1"/>
  <c r="E190" i="109" s="1"/>
  <c r="I190" i="109" a="1"/>
  <c r="I190" i="109" s="1"/>
  <c r="K189" i="109" a="1"/>
  <c r="K189" i="109" s="1"/>
  <c r="I51" i="111"/>
  <c r="L30" i="111" s="1"/>
  <c r="N30" i="111" s="1"/>
  <c r="D90" i="111"/>
  <c r="I52" i="111" s="1"/>
  <c r="L31" i="111" s="1"/>
  <c r="K184" i="109" a="1"/>
  <c r="K184" i="109" s="1"/>
  <c r="K183" i="109" a="1"/>
  <c r="K183" i="109" s="1"/>
  <c r="N185" i="109" a="1"/>
  <c r="N185" i="109" s="1"/>
  <c r="R160" i="109" a="1"/>
  <c r="R160" i="109" s="1"/>
  <c r="I192" i="109" a="1"/>
  <c r="I192" i="109" s="1"/>
  <c r="M188" i="109" a="1"/>
  <c r="M188" i="109" s="1"/>
  <c r="O194" i="109" a="1"/>
  <c r="O194" i="109" s="1"/>
  <c r="M190" i="109" a="1"/>
  <c r="M190" i="109" s="1"/>
  <c r="I194" i="109" a="1"/>
  <c r="I194" i="109" s="1"/>
  <c r="M185" i="109" a="1"/>
  <c r="M185" i="109" s="1"/>
  <c r="E194" i="109" a="1"/>
  <c r="E194" i="109" s="1"/>
  <c r="M192" i="109" a="1"/>
  <c r="M192" i="109" s="1"/>
  <c r="O190" i="109" a="1"/>
  <c r="O190" i="109" s="1"/>
  <c r="M184" i="109" a="1"/>
  <c r="M184" i="109" s="1"/>
  <c r="F192" i="109" a="1"/>
  <c r="F192" i="109" s="1"/>
  <c r="M189" i="109" a="1"/>
  <c r="M189" i="109" s="1"/>
  <c r="F194" i="109" a="1"/>
  <c r="F194" i="109" s="1"/>
  <c r="O192" i="109" a="1"/>
  <c r="O192" i="109" s="1"/>
  <c r="E192" i="109" a="1"/>
  <c r="E192" i="109" s="1"/>
  <c r="D194" i="109" a="1"/>
  <c r="D194" i="109" s="1"/>
  <c r="O188" i="109" a="1"/>
  <c r="O188" i="109" s="1"/>
  <c r="N193" i="109" a="1"/>
  <c r="N193" i="109" s="1"/>
  <c r="K187" i="109" a="1"/>
  <c r="K187" i="109" s="1"/>
  <c r="K193" i="109" a="1"/>
  <c r="K193" i="109" s="1"/>
  <c r="O184" i="109" a="1"/>
  <c r="O184" i="109" s="1"/>
  <c r="E189" i="109" a="1"/>
  <c r="E189" i="109" s="1"/>
  <c r="E34" i="19"/>
  <c r="I184" i="109" a="1"/>
  <c r="I184" i="109" s="1"/>
  <c r="G34" i="19"/>
  <c r="P184" i="109" a="1"/>
  <c r="P184" i="109" s="1"/>
  <c r="I193" i="109" a="1"/>
  <c r="I193" i="109" s="1"/>
  <c r="H193" i="109" a="1"/>
  <c r="H193" i="109" s="1"/>
  <c r="N190" i="109" a="1"/>
  <c r="N190" i="109" s="1"/>
  <c r="N188" i="109" a="1"/>
  <c r="N188" i="109" s="1"/>
  <c r="I187" i="109" a="1"/>
  <c r="I187" i="109" s="1"/>
  <c r="N192" i="109" a="1"/>
  <c r="N192" i="109" s="1"/>
  <c r="O187" i="109" a="1"/>
  <c r="O187" i="109" s="1"/>
  <c r="N194" i="109" a="1"/>
  <c r="N194" i="109" s="1"/>
  <c r="H184" i="109" a="1"/>
  <c r="H184" i="109" s="1"/>
  <c r="E187" i="109" a="1"/>
  <c r="E187" i="109" s="1"/>
  <c r="H190" i="109" a="1"/>
  <c r="H190" i="109" s="1"/>
  <c r="N183" i="109" a="1"/>
  <c r="N183" i="109" s="1"/>
  <c r="N187" i="109" a="1"/>
  <c r="N187" i="109" s="1"/>
  <c r="F193" i="109" a="1"/>
  <c r="F193" i="109" s="1"/>
  <c r="M193" i="109" a="1"/>
  <c r="M193" i="109" s="1"/>
  <c r="H188" i="109" a="1"/>
  <c r="H188" i="109" s="1"/>
  <c r="N184" i="109" a="1"/>
  <c r="N184" i="109" s="1"/>
  <c r="M187" i="109" a="1"/>
  <c r="M187" i="109" s="1"/>
  <c r="H194" i="109" a="1"/>
  <c r="H194" i="109" s="1"/>
  <c r="O193" i="109" a="1"/>
  <c r="O193" i="109" s="1"/>
  <c r="F187" i="109" a="1"/>
  <c r="F187" i="109" s="1"/>
  <c r="H192" i="109" a="1"/>
  <c r="H192" i="109" s="1"/>
  <c r="H187" i="109" a="1"/>
  <c r="H187" i="109" s="1"/>
  <c r="E193" i="109" a="1"/>
  <c r="E193" i="109" s="1"/>
  <c r="N189" i="109" a="1"/>
  <c r="N189" i="109" s="1"/>
  <c r="E191" i="109" a="1"/>
  <c r="E191" i="109" s="1"/>
  <c r="E183" i="109" a="1"/>
  <c r="E183" i="109" s="1"/>
  <c r="L185" i="109" a="1"/>
  <c r="L185" i="109" s="1"/>
  <c r="L188" i="109" a="1"/>
  <c r="L188" i="109" s="1"/>
  <c r="O191" i="109" a="1"/>
  <c r="O191" i="109" s="1"/>
  <c r="L183" i="109" a="1"/>
  <c r="L183" i="109" s="1"/>
  <c r="L189" i="109" a="1"/>
  <c r="L189" i="109" s="1"/>
  <c r="L195" i="109" a="1"/>
  <c r="L195" i="109" s="1"/>
  <c r="L193" i="109" a="1"/>
  <c r="L193" i="109" s="1"/>
  <c r="N195" i="109" a="1"/>
  <c r="N195" i="109" s="1"/>
  <c r="F195" i="109" a="1"/>
  <c r="F195" i="109" s="1"/>
  <c r="J195" i="109" a="1"/>
  <c r="J195" i="109" s="1"/>
  <c r="O195" i="109" a="1"/>
  <c r="O195" i="109" s="1"/>
  <c r="H191" i="109" a="1"/>
  <c r="H191" i="109" s="1"/>
  <c r="P193" i="109" a="1"/>
  <c r="P193" i="109" s="1"/>
  <c r="M191" i="109" a="1"/>
  <c r="M191" i="109" s="1"/>
  <c r="I183" i="109" a="1"/>
  <c r="I183" i="109" s="1"/>
  <c r="J189" i="109" a="1"/>
  <c r="J189" i="109" s="1"/>
  <c r="P194" i="109" a="1"/>
  <c r="P194" i="109" s="1"/>
  <c r="N19" i="109"/>
  <c r="O183" i="109" a="1"/>
  <c r="O183" i="109" s="1"/>
  <c r="P183" i="109" a="1"/>
  <c r="P183" i="109" s="1"/>
  <c r="H189" i="109" a="1"/>
  <c r="H189" i="109" s="1"/>
  <c r="L194" i="109" a="1"/>
  <c r="L194" i="109" s="1"/>
  <c r="P191" i="109" a="1"/>
  <c r="P191" i="109" s="1"/>
  <c r="L184" i="109" a="1"/>
  <c r="L184" i="109" s="1"/>
  <c r="I189" i="109" a="1"/>
  <c r="I189" i="109" s="1"/>
  <c r="F191" i="109" a="1"/>
  <c r="F191" i="109" s="1"/>
  <c r="J193" i="109" a="1"/>
  <c r="J193" i="109" s="1"/>
  <c r="N191" i="109" a="1"/>
  <c r="N191" i="109" s="1"/>
  <c r="L190" i="109" a="1"/>
  <c r="L190" i="109" s="1"/>
  <c r="J191" i="109" a="1"/>
  <c r="J191" i="109" s="1"/>
  <c r="D185" i="109" a="1"/>
  <c r="D185" i="109" s="1"/>
  <c r="H195" i="109" a="1"/>
  <c r="H195" i="109" s="1"/>
  <c r="L192" i="109" a="1"/>
  <c r="L192" i="109" s="1"/>
  <c r="O21" i="109"/>
  <c r="J192" i="109" a="1"/>
  <c r="J192" i="109" s="1"/>
  <c r="D191" i="109" a="1"/>
  <c r="D191" i="109" s="1"/>
  <c r="J190" i="109" a="1"/>
  <c r="J190" i="109" s="1"/>
  <c r="I195" i="109" a="1"/>
  <c r="I195" i="109" s="1"/>
  <c r="L187" i="109" a="1"/>
  <c r="L187" i="109" s="1"/>
  <c r="D187" i="109" a="1"/>
  <c r="D187" i="109" s="1"/>
  <c r="D188" i="109" a="1"/>
  <c r="D188" i="109" s="1"/>
  <c r="P192" i="109" a="1"/>
  <c r="P192" i="109" s="1"/>
  <c r="E195" i="109" a="1"/>
  <c r="E195" i="109" s="1"/>
  <c r="D192" i="109" a="1"/>
  <c r="D192" i="109" s="1"/>
  <c r="J187" i="109" a="1"/>
  <c r="J187" i="109" s="1"/>
  <c r="M195" i="109" a="1"/>
  <c r="M195" i="109" s="1"/>
  <c r="O189" i="109" a="1"/>
  <c r="O189" i="109" s="1"/>
  <c r="M183" i="109" a="1"/>
  <c r="M183" i="109" s="1"/>
  <c r="P188" i="109" a="1"/>
  <c r="P188" i="109" s="1"/>
  <c r="J185" i="109" a="1"/>
  <c r="J185" i="109" s="1"/>
  <c r="H183" i="109" a="1"/>
  <c r="H183" i="109" s="1"/>
  <c r="P189" i="109" a="1"/>
  <c r="P189" i="109" s="1"/>
  <c r="P187" i="109" a="1"/>
  <c r="P187" i="109" s="1"/>
  <c r="J184" i="109" a="1"/>
  <c r="J184" i="109" s="1"/>
  <c r="M186" i="109" a="1"/>
  <c r="M186" i="109" s="1"/>
  <c r="D193" i="109" a="1"/>
  <c r="D193" i="109" s="1"/>
  <c r="D195" i="109" a="1"/>
  <c r="D195" i="109" s="1"/>
  <c r="K191" i="109" a="1"/>
  <c r="K191" i="109" s="1"/>
  <c r="L191" i="109" a="1"/>
  <c r="L191" i="109" s="1"/>
  <c r="K195" i="109" a="1"/>
  <c r="K195" i="109" s="1"/>
  <c r="K28" i="110"/>
  <c r="R143" i="109" a="1"/>
  <c r="R143" i="109" s="1"/>
  <c r="S143" i="109" s="1"/>
  <c r="N186" i="109" a="1"/>
  <c r="N186" i="109" s="1"/>
  <c r="D186" i="109" a="1"/>
  <c r="D186" i="109" s="1"/>
  <c r="L186" i="109" a="1"/>
  <c r="L186" i="109" s="1"/>
  <c r="J186" i="109" a="1"/>
  <c r="J186" i="109" s="1"/>
  <c r="E186" i="109" a="1"/>
  <c r="E186" i="109" s="1"/>
  <c r="G183" i="109" a="1"/>
  <c r="G183" i="109" s="1"/>
  <c r="G185" i="109" a="1"/>
  <c r="G185" i="109" s="1"/>
  <c r="G194" i="109" a="1"/>
  <c r="G194" i="109" s="1"/>
  <c r="G189" i="109" a="1"/>
  <c r="G189" i="109" s="1"/>
  <c r="O186" i="109" a="1"/>
  <c r="O186" i="109" s="1"/>
  <c r="K186" i="109" a="1"/>
  <c r="K186" i="109" s="1"/>
  <c r="G184" i="109" a="1"/>
  <c r="G184" i="109" s="1"/>
  <c r="O27" i="109"/>
  <c r="G191" i="109" a="1"/>
  <c r="G191" i="109" s="1"/>
  <c r="G193" i="109" a="1"/>
  <c r="G193" i="109" s="1"/>
  <c r="G195" i="109" a="1"/>
  <c r="G195" i="109" s="1"/>
  <c r="H186" i="109" a="1"/>
  <c r="H186" i="109" s="1"/>
  <c r="F186" i="109" a="1"/>
  <c r="F186" i="109" s="1"/>
  <c r="I186" i="109" a="1"/>
  <c r="I186" i="109" s="1"/>
  <c r="P186" i="109" a="1"/>
  <c r="P186" i="109" s="1"/>
  <c r="G188" i="109" a="1"/>
  <c r="G188" i="109" s="1"/>
  <c r="G187" i="109" a="1"/>
  <c r="G187" i="109" s="1"/>
  <c r="G190" i="109" a="1"/>
  <c r="G190" i="109" s="1"/>
  <c r="G192" i="109" a="1"/>
  <c r="G192" i="109" s="1"/>
  <c r="H40" i="19"/>
  <c r="F40" i="19"/>
  <c r="G40" i="19"/>
  <c r="E40" i="19"/>
  <c r="K189" i="110" a="1"/>
  <c r="K189" i="110" s="1"/>
  <c r="K185" i="110" a="1"/>
  <c r="K185" i="110" s="1"/>
  <c r="L90" i="109"/>
  <c r="K90" i="109" s="1"/>
  <c r="J185" i="110" a="1"/>
  <c r="J185" i="110" s="1"/>
  <c r="F189" i="110" a="1"/>
  <c r="F189" i="110" s="1"/>
  <c r="J193" i="110" a="1"/>
  <c r="J193" i="110" s="1"/>
  <c r="F192" i="110" a="1"/>
  <c r="F192" i="110" s="1"/>
  <c r="S144" i="108"/>
  <c r="R168" i="109" a="1"/>
  <c r="R168" i="109" s="1"/>
  <c r="K50" i="109"/>
  <c r="O22" i="109"/>
  <c r="H183" i="110" a="1"/>
  <c r="H183" i="110" s="1"/>
  <c r="G184" i="110" a="1"/>
  <c r="G184" i="110" s="1"/>
  <c r="I183" i="110" a="1"/>
  <c r="I183" i="110" s="1"/>
  <c r="I188" i="110" a="1"/>
  <c r="I188" i="110" s="1"/>
  <c r="I185" i="110" a="1"/>
  <c r="I185" i="110" s="1"/>
  <c r="I190" i="110" a="1"/>
  <c r="I190" i="110" s="1"/>
  <c r="J186" i="110" a="1"/>
  <c r="J186" i="110" s="1"/>
  <c r="F194" i="110" a="1"/>
  <c r="F194" i="110" s="1"/>
  <c r="O30" i="109"/>
  <c r="K30" i="109"/>
  <c r="K191" i="110" a="1"/>
  <c r="K191" i="110" s="1"/>
  <c r="F187" i="110" a="1"/>
  <c r="F187" i="110" s="1"/>
  <c r="F186" i="110" a="1"/>
  <c r="F186" i="110" s="1"/>
  <c r="G188" i="110" a="1"/>
  <c r="G188" i="110" s="1"/>
  <c r="N189" i="110" a="1"/>
  <c r="N189" i="110" s="1"/>
  <c r="N185" i="110" a="1"/>
  <c r="N185" i="110" s="1"/>
  <c r="F188" i="110" a="1"/>
  <c r="F188" i="110" s="1"/>
  <c r="M194" i="110" a="1"/>
  <c r="M194" i="110" s="1"/>
  <c r="E190" i="110" a="1"/>
  <c r="E190" i="110" s="1"/>
  <c r="O190" i="110" a="1"/>
  <c r="O190" i="110" s="1"/>
  <c r="E187" i="110" a="1"/>
  <c r="E187" i="110" s="1"/>
  <c r="L185" i="110" a="1"/>
  <c r="L185" i="110" s="1"/>
  <c r="H187" i="110" a="1"/>
  <c r="H187" i="110" s="1"/>
  <c r="H188" i="110" a="1"/>
  <c r="H188" i="110" s="1"/>
  <c r="L190" i="110" a="1"/>
  <c r="L190" i="110" s="1"/>
  <c r="H185" i="110" a="1"/>
  <c r="H185" i="110" s="1"/>
  <c r="L187" i="110" a="1"/>
  <c r="L187" i="110" s="1"/>
  <c r="J189" i="110" a="1"/>
  <c r="J189" i="110" s="1"/>
  <c r="E194" i="110" a="1"/>
  <c r="E194" i="110" s="1"/>
  <c r="J187" i="110" a="1"/>
  <c r="J187" i="110" s="1"/>
  <c r="R170" i="109" a="1"/>
  <c r="R170" i="109" s="1"/>
  <c r="H191" i="110" a="1"/>
  <c r="H191" i="110" s="1"/>
  <c r="K184" i="110" a="1"/>
  <c r="K184" i="110" s="1"/>
  <c r="P190" i="110" a="1"/>
  <c r="P190" i="110" s="1"/>
  <c r="K186" i="110" a="1"/>
  <c r="K186" i="110" s="1"/>
  <c r="H186" i="110" a="1"/>
  <c r="H186" i="110" s="1"/>
  <c r="R136" i="109" a="1"/>
  <c r="R136" i="109" s="1"/>
  <c r="L191" i="110" a="1"/>
  <c r="L191" i="110" s="1"/>
  <c r="O187" i="110" a="1"/>
  <c r="O187" i="110" s="1"/>
  <c r="G187" i="110" a="1"/>
  <c r="G187" i="110" s="1"/>
  <c r="I187" i="110" a="1"/>
  <c r="I187" i="110" s="1"/>
  <c r="L189" i="110" a="1"/>
  <c r="L189" i="110" s="1"/>
  <c r="I194" i="110" a="1"/>
  <c r="I194" i="110" s="1"/>
  <c r="O185" i="110" a="1"/>
  <c r="O185" i="110" s="1"/>
  <c r="H189" i="110" a="1"/>
  <c r="H189" i="110" s="1"/>
  <c r="F191" i="110" a="1"/>
  <c r="F191" i="110" s="1"/>
  <c r="F183" i="110" a="1"/>
  <c r="F183" i="110" s="1"/>
  <c r="R187" i="109" a="1"/>
  <c r="R187" i="109" s="1"/>
  <c r="N191" i="110" a="1"/>
  <c r="N191" i="110" s="1"/>
  <c r="I189" i="110" a="1"/>
  <c r="I189" i="110" s="1"/>
  <c r="H190" i="110" a="1"/>
  <c r="H190" i="110" s="1"/>
  <c r="E183" i="110" a="1"/>
  <c r="E183" i="110" s="1"/>
  <c r="O186" i="110" a="1"/>
  <c r="O186" i="110" s="1"/>
  <c r="D190" i="110" a="1"/>
  <c r="D190" i="110" s="1"/>
  <c r="K187" i="110" a="1"/>
  <c r="K187" i="110" s="1"/>
  <c r="F184" i="110" a="1"/>
  <c r="F184" i="110" s="1"/>
  <c r="O184" i="110" a="1"/>
  <c r="O184" i="110" s="1"/>
  <c r="P194" i="110" a="1"/>
  <c r="P194" i="110" s="1"/>
  <c r="M184" i="110" a="1"/>
  <c r="M184" i="110" s="1"/>
  <c r="P185" i="110" a="1"/>
  <c r="P185" i="110" s="1"/>
  <c r="O195" i="110" a="1"/>
  <c r="O195" i="110" s="1"/>
  <c r="L186" i="110" a="1"/>
  <c r="L186" i="110" s="1"/>
  <c r="I192" i="110" a="1"/>
  <c r="I192" i="110" s="1"/>
  <c r="D186" i="110" a="1"/>
  <c r="D186" i="110" s="1"/>
  <c r="E191" i="110" a="1"/>
  <c r="E191" i="110" s="1"/>
  <c r="J188" i="110" a="1"/>
  <c r="J188" i="110" s="1"/>
  <c r="L184" i="110" a="1"/>
  <c r="L184" i="110" s="1"/>
  <c r="K188" i="110" a="1"/>
  <c r="K188" i="110" s="1"/>
  <c r="L192" i="110" a="1"/>
  <c r="L192" i="110" s="1"/>
  <c r="M185" i="110" a="1"/>
  <c r="M185" i="110" s="1"/>
  <c r="L183" i="110" a="1"/>
  <c r="L183" i="110" s="1"/>
  <c r="D194" i="110" a="1"/>
  <c r="D194" i="110" s="1"/>
  <c r="L188" i="110" a="1"/>
  <c r="L188" i="110" s="1"/>
  <c r="N183" i="110" a="1"/>
  <c r="N183" i="110" s="1"/>
  <c r="M183" i="110" a="1"/>
  <c r="M183" i="110" s="1"/>
  <c r="H194" i="110" a="1"/>
  <c r="H194" i="110" s="1"/>
  <c r="M188" i="110" a="1"/>
  <c r="M188" i="110" s="1"/>
  <c r="N184" i="110" a="1"/>
  <c r="N184" i="110" s="1"/>
  <c r="F190" i="110" a="1"/>
  <c r="F190" i="110" s="1"/>
  <c r="I191" i="110" a="1"/>
  <c r="I191" i="110" s="1"/>
  <c r="J192" i="110" a="1"/>
  <c r="J192" i="110" s="1"/>
  <c r="P183" i="110" a="1"/>
  <c r="P183" i="110" s="1"/>
  <c r="P188" i="110" a="1"/>
  <c r="P188" i="110" s="1"/>
  <c r="K51" i="110"/>
  <c r="R167" i="110" a="1"/>
  <c r="R167" i="110" s="1"/>
  <c r="R133" i="110" a="1"/>
  <c r="R133" i="110" s="1"/>
  <c r="R184" i="110" a="1"/>
  <c r="R184" i="110" s="1"/>
  <c r="R150" i="110" a="1"/>
  <c r="R150" i="110" s="1"/>
  <c r="E192" i="110" a="1"/>
  <c r="E192" i="110" s="1"/>
  <c r="R177" i="109" a="1"/>
  <c r="R177" i="109" s="1"/>
  <c r="O183" i="110" a="1"/>
  <c r="O183" i="110" s="1"/>
  <c r="E186" i="110" a="1"/>
  <c r="E186" i="110" s="1"/>
  <c r="G192" i="110" a="1"/>
  <c r="G192" i="110" s="1"/>
  <c r="D191" i="110" a="1"/>
  <c r="D191" i="110" s="1"/>
  <c r="J194" i="110" a="1"/>
  <c r="J194" i="110" s="1"/>
  <c r="K43" i="110"/>
  <c r="R158" i="110" a="1"/>
  <c r="R158" i="110" s="1"/>
  <c r="R192" i="110" a="1"/>
  <c r="R192" i="110" s="1"/>
  <c r="R175" i="110" a="1"/>
  <c r="R175" i="110" s="1"/>
  <c r="R141" i="110" a="1"/>
  <c r="R141" i="110" s="1"/>
  <c r="O194" i="110" a="1"/>
  <c r="O194" i="110" s="1"/>
  <c r="K195" i="110" a="1"/>
  <c r="K195" i="110" s="1"/>
  <c r="K183" i="110" a="1"/>
  <c r="K183" i="110" s="1"/>
  <c r="K194" i="110" a="1"/>
  <c r="K194" i="110" s="1"/>
  <c r="G186" i="110" a="1"/>
  <c r="G186" i="110" s="1"/>
  <c r="I193" i="110" a="1"/>
  <c r="I193" i="110" s="1"/>
  <c r="M193" i="110" a="1"/>
  <c r="M193" i="110" s="1"/>
  <c r="K47" i="110"/>
  <c r="R154" i="110" a="1"/>
  <c r="R154" i="110" s="1"/>
  <c r="R171" i="110" a="1"/>
  <c r="R171" i="110" s="1"/>
  <c r="R188" i="110" a="1"/>
  <c r="R188" i="110" s="1"/>
  <c r="R137" i="110" a="1"/>
  <c r="R137" i="110" s="1"/>
  <c r="E195" i="110" a="1"/>
  <c r="E195" i="110" s="1"/>
  <c r="K192" i="110" a="1"/>
  <c r="K192" i="110" s="1"/>
  <c r="J190" i="110" a="1"/>
  <c r="J190" i="110" s="1"/>
  <c r="J191" i="110" a="1"/>
  <c r="J191" i="110" s="1"/>
  <c r="M195" i="110" a="1"/>
  <c r="M195" i="110" s="1"/>
  <c r="H195" i="110" a="1"/>
  <c r="H195" i="110" s="1"/>
  <c r="P189" i="110" a="1"/>
  <c r="P189" i="110" s="1"/>
  <c r="H184" i="110" a="1"/>
  <c r="H184" i="110" s="1"/>
  <c r="L195" i="110" a="1"/>
  <c r="L195" i="110" s="1"/>
  <c r="I195" i="110" a="1"/>
  <c r="I195" i="110" s="1"/>
  <c r="J184" i="110" a="1"/>
  <c r="J184" i="110" s="1"/>
  <c r="P192" i="110" a="1"/>
  <c r="P192" i="110" s="1"/>
  <c r="G190" i="110" a="1"/>
  <c r="G190" i="110" s="1"/>
  <c r="M191" i="110" a="1"/>
  <c r="M191" i="110" s="1"/>
  <c r="K48" i="110"/>
  <c r="R170" i="110" a="1"/>
  <c r="R170" i="110" s="1"/>
  <c r="R153" i="110" a="1"/>
  <c r="R153" i="110" s="1"/>
  <c r="R136" i="110" a="1"/>
  <c r="R136" i="110" s="1"/>
  <c r="R187" i="110" a="1"/>
  <c r="R187" i="110" s="1"/>
  <c r="L193" i="110" a="1"/>
  <c r="L193" i="110" s="1"/>
  <c r="K46" i="110"/>
  <c r="R172" i="110" a="1"/>
  <c r="R172" i="110" s="1"/>
  <c r="R155" i="110" a="1"/>
  <c r="R155" i="110" s="1"/>
  <c r="R189" i="110" a="1"/>
  <c r="R189" i="110" s="1"/>
  <c r="R138" i="110" a="1"/>
  <c r="R138" i="110" s="1"/>
  <c r="D187" i="110" a="1"/>
  <c r="D187" i="110" s="1"/>
  <c r="G189" i="110" a="1"/>
  <c r="G189" i="110" s="1"/>
  <c r="M192" i="110" a="1"/>
  <c r="M192" i="110" s="1"/>
  <c r="E188" i="110" a="1"/>
  <c r="E188" i="110" s="1"/>
  <c r="D189" i="110" a="1"/>
  <c r="D189" i="110" s="1"/>
  <c r="I186" i="110" a="1"/>
  <c r="I186" i="110" s="1"/>
  <c r="F193" i="110" a="1"/>
  <c r="F193" i="110" s="1"/>
  <c r="N192" i="110" a="1"/>
  <c r="N192" i="110" s="1"/>
  <c r="K50" i="110"/>
  <c r="K52" i="110"/>
  <c r="R132" i="110" a="1"/>
  <c r="R132" i="110" s="1"/>
  <c r="R149" i="110" a="1"/>
  <c r="R149" i="110" s="1"/>
  <c r="R166" i="110" a="1"/>
  <c r="R166" i="110" s="1"/>
  <c r="R183" i="110" a="1"/>
  <c r="R183" i="110" s="1"/>
  <c r="P187" i="110" a="1"/>
  <c r="P187" i="110" s="1"/>
  <c r="M186" i="110" a="1"/>
  <c r="M186" i="110" s="1"/>
  <c r="M190" i="110" a="1"/>
  <c r="M190" i="110" s="1"/>
  <c r="K42" i="110"/>
  <c r="R159" i="110" a="1"/>
  <c r="R159" i="110" s="1"/>
  <c r="R193" i="110" a="1"/>
  <c r="R193" i="110" s="1"/>
  <c r="R176" i="110" a="1"/>
  <c r="R176" i="110" s="1"/>
  <c r="R142" i="110" a="1"/>
  <c r="R142" i="110" s="1"/>
  <c r="G195" i="110" a="1"/>
  <c r="G195" i="110" s="1"/>
  <c r="G193" i="110" a="1"/>
  <c r="G193" i="110" s="1"/>
  <c r="K193" i="110" a="1"/>
  <c r="K193" i="110" s="1"/>
  <c r="P191" i="110" a="1"/>
  <c r="P191" i="110" s="1"/>
  <c r="N187" i="110" a="1"/>
  <c r="N187" i="110" s="1"/>
  <c r="R178" i="109" a="1"/>
  <c r="R178" i="109" s="1"/>
  <c r="K45" i="110"/>
  <c r="R190" i="110" a="1"/>
  <c r="R190" i="110" s="1"/>
  <c r="R173" i="110" a="1"/>
  <c r="R173" i="110" s="1"/>
  <c r="R139" i="110" a="1"/>
  <c r="R139" i="110" s="1"/>
  <c r="R156" i="110" a="1"/>
  <c r="R156" i="110" s="1"/>
  <c r="D193" i="110" a="1"/>
  <c r="D193" i="110" s="1"/>
  <c r="M11" i="110"/>
  <c r="M10" i="110"/>
  <c r="E189" i="110" a="1"/>
  <c r="E189" i="110" s="1"/>
  <c r="J195" i="110" a="1"/>
  <c r="J195" i="110" s="1"/>
  <c r="P184" i="110" a="1"/>
  <c r="P184" i="110" s="1"/>
  <c r="K41" i="110"/>
  <c r="R177" i="110" a="1"/>
  <c r="R177" i="110" s="1"/>
  <c r="R194" i="110" a="1"/>
  <c r="R194" i="110" s="1"/>
  <c r="R160" i="110" a="1"/>
  <c r="R160" i="110" s="1"/>
  <c r="R143" i="110" a="1"/>
  <c r="R143" i="110" s="1"/>
  <c r="M187" i="110" a="1"/>
  <c r="M187" i="110" s="1"/>
  <c r="O189" i="110" a="1"/>
  <c r="O189" i="110" s="1"/>
  <c r="P186" i="110" a="1"/>
  <c r="P186" i="110" s="1"/>
  <c r="N195" i="110" a="1"/>
  <c r="N195" i="110" s="1"/>
  <c r="G185" i="110" a="1"/>
  <c r="G185" i="110" s="1"/>
  <c r="D9" i="110"/>
  <c r="E9" i="110"/>
  <c r="E10" i="110"/>
  <c r="D10" i="110"/>
  <c r="D11" i="110"/>
  <c r="K40" i="110"/>
  <c r="E11" i="110"/>
  <c r="F13" i="110"/>
  <c r="D13" i="110"/>
  <c r="R178" i="110" a="1"/>
  <c r="R178" i="110" s="1"/>
  <c r="R195" i="110" a="1"/>
  <c r="R195" i="110" s="1"/>
  <c r="R161" i="110" a="1"/>
  <c r="R161" i="110" s="1"/>
  <c r="R144" i="110" a="1"/>
  <c r="R144" i="110" s="1"/>
  <c r="I43" i="110"/>
  <c r="L22" i="110" s="1"/>
  <c r="L90" i="110"/>
  <c r="D185" i="110" a="1"/>
  <c r="D185" i="110" s="1"/>
  <c r="J183" i="110" a="1"/>
  <c r="J183" i="110" s="1"/>
  <c r="N186" i="110" a="1"/>
  <c r="N186" i="110" s="1"/>
  <c r="H192" i="110" a="1"/>
  <c r="H192" i="110" s="1"/>
  <c r="O192" i="110" a="1"/>
  <c r="O192" i="110" s="1"/>
  <c r="G191" i="110" a="1"/>
  <c r="G191" i="110" s="1"/>
  <c r="D184" i="110" a="1"/>
  <c r="D184" i="110" s="1"/>
  <c r="G183" i="110" a="1"/>
  <c r="G183" i="110" s="1"/>
  <c r="N190" i="110" a="1"/>
  <c r="N190" i="110" s="1"/>
  <c r="O191" i="110" a="1"/>
  <c r="O191" i="110" s="1"/>
  <c r="E193" i="110" a="1"/>
  <c r="E193" i="110" s="1"/>
  <c r="E185" i="110" a="1"/>
  <c r="E185" i="110" s="1"/>
  <c r="K44" i="110"/>
  <c r="R157" i="110" a="1"/>
  <c r="R157" i="110" s="1"/>
  <c r="R174" i="110" a="1"/>
  <c r="R174" i="110" s="1"/>
  <c r="R191" i="110" a="1"/>
  <c r="R191" i="110" s="1"/>
  <c r="R140" i="110" a="1"/>
  <c r="R140" i="110" s="1"/>
  <c r="O193" i="110" a="1"/>
  <c r="O193" i="110" s="1"/>
  <c r="D195" i="110" a="1"/>
  <c r="D195" i="110" s="1"/>
  <c r="N194" i="110" a="1"/>
  <c r="N194" i="110" s="1"/>
  <c r="N188" i="110" a="1"/>
  <c r="N188" i="110" s="1"/>
  <c r="H193" i="110" a="1"/>
  <c r="H193" i="110" s="1"/>
  <c r="I184" i="110" a="1"/>
  <c r="I184" i="110" s="1"/>
  <c r="I19" i="110"/>
  <c r="N19" i="110"/>
  <c r="L194" i="110" a="1"/>
  <c r="L194" i="110" s="1"/>
  <c r="O188" i="110" a="1"/>
  <c r="O188" i="110" s="1"/>
  <c r="P193" i="110" a="1"/>
  <c r="P193" i="110" s="1"/>
  <c r="M189" i="110" a="1"/>
  <c r="M189" i="110" s="1"/>
  <c r="E184" i="110" a="1"/>
  <c r="E184" i="110" s="1"/>
  <c r="K49" i="110"/>
  <c r="R186" i="110" a="1"/>
  <c r="R186" i="110" s="1"/>
  <c r="R169" i="110" a="1"/>
  <c r="R169" i="110" s="1"/>
  <c r="R135" i="110" a="1"/>
  <c r="R135" i="110" s="1"/>
  <c r="R152" i="110" a="1"/>
  <c r="R152" i="110" s="1"/>
  <c r="D192" i="110" a="1"/>
  <c r="D192" i="110" s="1"/>
  <c r="F185" i="110" a="1"/>
  <c r="F185" i="110" s="1"/>
  <c r="G194" i="110" a="1"/>
  <c r="G194" i="110" s="1"/>
  <c r="D188" i="110" a="1"/>
  <c r="D188" i="110" s="1"/>
  <c r="F195" i="110" a="1"/>
  <c r="F195" i="110" s="1"/>
  <c r="R137" i="109" a="1"/>
  <c r="R137" i="109" s="1"/>
  <c r="R185" i="109" a="1"/>
  <c r="R185" i="109" s="1"/>
  <c r="R134" i="109" a="1"/>
  <c r="R134" i="109" s="1"/>
  <c r="R195" i="109" a="1"/>
  <c r="R195" i="109" s="1"/>
  <c r="R188" i="109" a="1"/>
  <c r="R188" i="109" s="1"/>
  <c r="R171" i="109" a="1"/>
  <c r="R171" i="109" s="1"/>
  <c r="K24" i="109"/>
  <c r="O24" i="109"/>
  <c r="O28" i="109"/>
  <c r="K28" i="109"/>
  <c r="R161" i="109" a="1"/>
  <c r="R161" i="109" s="1"/>
  <c r="K25" i="109"/>
  <c r="O25" i="109"/>
  <c r="K90" i="108"/>
  <c r="I44" i="108"/>
  <c r="L23" i="108" s="1"/>
  <c r="K47" i="109"/>
  <c r="K49" i="109"/>
  <c r="K48" i="109"/>
  <c r="K45" i="109"/>
  <c r="K46" i="109"/>
  <c r="K40" i="109"/>
  <c r="K43" i="109"/>
  <c r="D10" i="109"/>
  <c r="N41" i="108"/>
  <c r="H20" i="108" s="1"/>
  <c r="N20" i="108" s="1"/>
  <c r="E9" i="109"/>
  <c r="E10" i="109"/>
  <c r="K42" i="109"/>
  <c r="D11" i="109"/>
  <c r="R184" i="109" a="1"/>
  <c r="R184" i="109" s="1"/>
  <c r="R133" i="109" a="1"/>
  <c r="R133" i="109" s="1"/>
  <c r="R167" i="109" a="1"/>
  <c r="R167" i="109" s="1"/>
  <c r="R150" i="109" a="1"/>
  <c r="R150" i="109" s="1"/>
  <c r="S151" i="109" s="1"/>
  <c r="R138" i="109" a="1"/>
  <c r="R138" i="109" s="1"/>
  <c r="R189" i="109" a="1"/>
  <c r="R189" i="109" s="1"/>
  <c r="R155" i="109" a="1"/>
  <c r="R155" i="109" s="1"/>
  <c r="R172" i="109" a="1"/>
  <c r="R172" i="109" s="1"/>
  <c r="R175" i="109" a="1"/>
  <c r="R175" i="109" s="1"/>
  <c r="R192" i="109" a="1"/>
  <c r="R192" i="109" s="1"/>
  <c r="R158" i="109" a="1"/>
  <c r="R158" i="109" s="1"/>
  <c r="R141" i="109" a="1"/>
  <c r="R141" i="109" s="1"/>
  <c r="E11" i="109"/>
  <c r="K44" i="109"/>
  <c r="D9" i="109"/>
  <c r="R156" i="109" a="1"/>
  <c r="R156" i="109" s="1"/>
  <c r="R190" i="109" a="1"/>
  <c r="R190" i="109" s="1"/>
  <c r="R173" i="109" a="1"/>
  <c r="R173" i="109" s="1"/>
  <c r="R139" i="109" a="1"/>
  <c r="R139" i="109" s="1"/>
  <c r="R157" i="109" a="1"/>
  <c r="R157" i="109" s="1"/>
  <c r="R140" i="109" a="1"/>
  <c r="R140" i="109" s="1"/>
  <c r="R191" i="109" a="1"/>
  <c r="R191" i="109" s="1"/>
  <c r="R174" i="109" a="1"/>
  <c r="R174" i="109" s="1"/>
  <c r="K41" i="109"/>
  <c r="R152" i="109" a="1"/>
  <c r="R152" i="109" s="1"/>
  <c r="R186" i="109" a="1"/>
  <c r="R186" i="109" s="1"/>
  <c r="R169" i="109" a="1"/>
  <c r="R169" i="109" s="1"/>
  <c r="R135" i="109" a="1"/>
  <c r="R135" i="109" s="1"/>
  <c r="F13" i="109"/>
  <c r="D13" i="109"/>
  <c r="R176" i="109" a="1"/>
  <c r="R176" i="109" s="1"/>
  <c r="R159" i="109" a="1"/>
  <c r="R159" i="109" s="1"/>
  <c r="R193" i="109" a="1"/>
  <c r="R193" i="109" s="1"/>
  <c r="R142" i="109" a="1"/>
  <c r="R142" i="109" s="1"/>
  <c r="I44" i="109"/>
  <c r="L23" i="109" s="1"/>
  <c r="S149" i="109"/>
  <c r="S144" i="109"/>
  <c r="N51" i="108"/>
  <c r="H30" i="108" s="1"/>
  <c r="I30" i="108" s="1"/>
  <c r="N43" i="108"/>
  <c r="H22" i="108" s="1"/>
  <c r="I22" i="108" s="1"/>
  <c r="N45" i="108"/>
  <c r="H24" i="108" s="1"/>
  <c r="I24" i="108" s="1"/>
  <c r="N42" i="108"/>
  <c r="H21" i="108" s="1"/>
  <c r="N21" i="108" s="1"/>
  <c r="N50" i="108"/>
  <c r="H29" i="108" s="1"/>
  <c r="I29" i="108" s="1"/>
  <c r="S143" i="108"/>
  <c r="S140" i="108"/>
  <c r="S142" i="108"/>
  <c r="S137" i="108"/>
  <c r="N47" i="108"/>
  <c r="H26" i="108" s="1"/>
  <c r="I26" i="108" s="1"/>
  <c r="N46" i="108"/>
  <c r="H25" i="108" s="1"/>
  <c r="I25" i="108" s="1"/>
  <c r="N52" i="108"/>
  <c r="H31" i="108" s="1"/>
  <c r="I31" i="108" s="1"/>
  <c r="S135" i="108"/>
  <c r="S138" i="108"/>
  <c r="N48" i="108"/>
  <c r="H27" i="108" s="1"/>
  <c r="I27" i="108" s="1"/>
  <c r="S133" i="108"/>
  <c r="G9" i="108" a="1"/>
  <c r="G9" i="108" s="1"/>
  <c r="J9" i="108" s="1"/>
  <c r="E29" i="19" s="1"/>
  <c r="G10" i="108" a="1"/>
  <c r="G10" i="108" s="1"/>
  <c r="J10" i="108" s="1"/>
  <c r="N49" i="108"/>
  <c r="H28" i="108" s="1"/>
  <c r="I28" i="108" s="1"/>
  <c r="S132" i="108"/>
  <c r="N44" i="108"/>
  <c r="H23" i="108" s="1"/>
  <c r="S149" i="108"/>
  <c r="S155" i="108"/>
  <c r="S158" i="108"/>
  <c r="S153" i="108"/>
  <c r="S152" i="108"/>
  <c r="S157" i="108"/>
  <c r="S154" i="108"/>
  <c r="S159" i="108"/>
  <c r="S150" i="108"/>
  <c r="S151" i="108"/>
  <c r="S160" i="108"/>
  <c r="S161" i="108"/>
  <c r="S156" i="108"/>
  <c r="G11" i="108" a="1"/>
  <c r="G11" i="108" s="1"/>
  <c r="J11" i="108" s="1"/>
  <c r="I19" i="108"/>
  <c r="N19" i="108"/>
  <c r="S134" i="108"/>
  <c r="H13" i="108"/>
  <c r="S136" i="108"/>
  <c r="S141" i="108"/>
  <c r="S139" i="108"/>
  <c r="N41" i="105"/>
  <c r="H20" i="105" s="1"/>
  <c r="I20" i="105" s="1"/>
  <c r="N42" i="105"/>
  <c r="H21" i="105" s="1"/>
  <c r="I21" i="105" s="1"/>
  <c r="S143" i="105"/>
  <c r="N47" i="105"/>
  <c r="H26" i="105" s="1"/>
  <c r="I26" i="105" s="1"/>
  <c r="N51" i="105"/>
  <c r="H30" i="105" s="1"/>
  <c r="I30" i="105" s="1"/>
  <c r="S142" i="105"/>
  <c r="N48" i="105"/>
  <c r="H27" i="105" s="1"/>
  <c r="I27" i="105" s="1"/>
  <c r="S141" i="105"/>
  <c r="N44" i="105"/>
  <c r="H23" i="105" s="1"/>
  <c r="I23" i="105" s="1"/>
  <c r="N50" i="105"/>
  <c r="H29" i="105" s="1"/>
  <c r="I29" i="105" s="1"/>
  <c r="N43" i="105"/>
  <c r="H22" i="105" s="1"/>
  <c r="I22" i="105" s="1"/>
  <c r="G10" i="105" a="1"/>
  <c r="G10" i="105" s="1"/>
  <c r="J10" i="105" s="1"/>
  <c r="F5" i="19" s="1"/>
  <c r="S139" i="105"/>
  <c r="I43" i="105"/>
  <c r="L22" i="105" s="1"/>
  <c r="L90" i="105"/>
  <c r="S133" i="105"/>
  <c r="N45" i="105"/>
  <c r="H24" i="105" s="1"/>
  <c r="I24" i="105" s="1"/>
  <c r="H13" i="105"/>
  <c r="S137" i="105"/>
  <c r="N46" i="105"/>
  <c r="H25" i="105" s="1"/>
  <c r="I25" i="105" s="1"/>
  <c r="S135" i="105"/>
  <c r="S138" i="105"/>
  <c r="S144" i="105"/>
  <c r="G9" i="105" a="1"/>
  <c r="G9" i="105" s="1"/>
  <c r="J9" i="105" s="1"/>
  <c r="E5" i="19" s="1"/>
  <c r="N49" i="105"/>
  <c r="H28" i="105" s="1"/>
  <c r="I28" i="105" s="1"/>
  <c r="S157" i="105"/>
  <c r="S149" i="105"/>
  <c r="S156" i="105"/>
  <c r="S161" i="105"/>
  <c r="S153" i="105"/>
  <c r="S151" i="105"/>
  <c r="S154" i="105"/>
  <c r="S152" i="105"/>
  <c r="S155" i="105"/>
  <c r="S150" i="105"/>
  <c r="S159" i="105"/>
  <c r="S160" i="105"/>
  <c r="S158" i="105"/>
  <c r="G11" i="105" a="1"/>
  <c r="G11" i="105" s="1"/>
  <c r="J11" i="105" s="1"/>
  <c r="G5" i="19" s="1"/>
  <c r="N52" i="105"/>
  <c r="H31" i="105" s="1"/>
  <c r="I31" i="105" s="1"/>
  <c r="S136" i="105"/>
  <c r="S134" i="105"/>
  <c r="S132" i="105"/>
  <c r="S140" i="105"/>
  <c r="M84" i="96"/>
  <c r="J10" i="99"/>
  <c r="O10" i="99" s="1"/>
  <c r="Q10" i="99" s="1"/>
  <c r="R10" i="99" s="1"/>
  <c r="N83" i="99"/>
  <c r="I12" i="96"/>
  <c r="K58" i="96"/>
  <c r="J9" i="96"/>
  <c r="O9" i="96" s="1"/>
  <c r="O84" i="96"/>
  <c r="O82" i="96"/>
  <c r="Q82" i="96" s="1"/>
  <c r="K9" i="96" s="1"/>
  <c r="M9" i="96" s="1"/>
  <c r="N9" i="96" s="1"/>
  <c r="O83" i="96"/>
  <c r="Q83" i="96" s="1"/>
  <c r="K10" i="96" s="1"/>
  <c r="M10" i="96" s="1"/>
  <c r="N10" i="96" s="1"/>
  <c r="P84" i="96"/>
  <c r="J8" i="99"/>
  <c r="O8" i="99" s="1"/>
  <c r="P83" i="99"/>
  <c r="P82" i="99"/>
  <c r="P81" i="99"/>
  <c r="Q81" i="99" s="1"/>
  <c r="K8" i="99" s="1"/>
  <c r="M8" i="99" s="1"/>
  <c r="N8" i="99" s="1"/>
  <c r="J11" i="99"/>
  <c r="O11" i="99" s="1"/>
  <c r="Q11" i="99" s="1"/>
  <c r="R11" i="99" s="1"/>
  <c r="L58" i="99"/>
  <c r="I11" i="99"/>
  <c r="L11" i="99" s="1"/>
  <c r="O76" i="99"/>
  <c r="N84" i="96"/>
  <c r="Q14" i="103"/>
  <c r="R14" i="103" s="1"/>
  <c r="Q84" i="102"/>
  <c r="K11" i="102" s="1"/>
  <c r="M11" i="102" s="1"/>
  <c r="N11" i="102" s="1"/>
  <c r="M14" i="103"/>
  <c r="N14" i="103" s="1"/>
  <c r="I16" i="103"/>
  <c r="F16" i="103" s="1"/>
  <c r="F59" i="103"/>
  <c r="P15" i="103"/>
  <c r="O15" i="103"/>
  <c r="G15" i="103"/>
  <c r="K15" i="103"/>
  <c r="L15" i="103"/>
  <c r="M9" i="102"/>
  <c r="N9" i="102" s="1"/>
  <c r="I13" i="102"/>
  <c r="J58" i="102"/>
  <c r="O22" i="102"/>
  <c r="Q22" i="102" s="1"/>
  <c r="I41" i="19" s="1"/>
  <c r="L12" i="102"/>
  <c r="M85" i="102"/>
  <c r="P85" i="102"/>
  <c r="N85" i="102"/>
  <c r="L85" i="102"/>
  <c r="O85" i="102"/>
  <c r="Q13" i="100"/>
  <c r="R13" i="100" s="1"/>
  <c r="M13" i="100"/>
  <c r="N13" i="100" s="1"/>
  <c r="L14" i="100"/>
  <c r="K14" i="100"/>
  <c r="P14" i="100"/>
  <c r="O14" i="100"/>
  <c r="G14" i="100"/>
  <c r="I15" i="100"/>
  <c r="F15" i="100" s="1"/>
  <c r="G59" i="100"/>
  <c r="Q14" i="94"/>
  <c r="R14" i="94" s="1"/>
  <c r="M14" i="97"/>
  <c r="N14" i="97" s="1"/>
  <c r="Q14" i="97"/>
  <c r="R14" i="97" s="1"/>
  <c r="P15" i="97"/>
  <c r="O15" i="97"/>
  <c r="G15" i="97"/>
  <c r="L15" i="97"/>
  <c r="K15" i="97"/>
  <c r="I16" i="97"/>
  <c r="F16" i="97" s="1"/>
  <c r="F59" i="97"/>
  <c r="I16" i="94"/>
  <c r="F16" i="94" s="1"/>
  <c r="F59" i="94"/>
  <c r="O15" i="94"/>
  <c r="G15" i="94"/>
  <c r="P15" i="94"/>
  <c r="L15" i="94"/>
  <c r="K15" i="94"/>
  <c r="M14" i="94"/>
  <c r="N14" i="94" s="1"/>
  <c r="M13" i="91"/>
  <c r="N13" i="91" s="1"/>
  <c r="M14" i="88"/>
  <c r="N14" i="88" s="1"/>
  <c r="Q13" i="91"/>
  <c r="R13" i="91" s="1"/>
  <c r="I15" i="91"/>
  <c r="F15" i="91" s="1"/>
  <c r="G59" i="91"/>
  <c r="O14" i="91"/>
  <c r="G14" i="91"/>
  <c r="L14" i="91"/>
  <c r="K14" i="91"/>
  <c r="P14" i="91"/>
  <c r="Q14" i="88"/>
  <c r="R14" i="88" s="1"/>
  <c r="I16" i="88"/>
  <c r="F16" i="88" s="1"/>
  <c r="F59" i="88"/>
  <c r="K15" i="88"/>
  <c r="P15" i="88"/>
  <c r="O15" i="88"/>
  <c r="G15" i="88"/>
  <c r="L15" i="88"/>
  <c r="P117" i="66"/>
  <c r="Q63" i="66"/>
  <c r="O47" i="66"/>
  <c r="O64" i="66" s="1"/>
  <c r="L39" i="66"/>
  <c r="G39" i="66"/>
  <c r="I39" i="66"/>
  <c r="J39" i="66"/>
  <c r="J50" i="66" s="1"/>
  <c r="H39" i="66"/>
  <c r="H47" i="66" s="1"/>
  <c r="K39" i="66"/>
  <c r="O46" i="66"/>
  <c r="O63" i="66" s="1"/>
  <c r="N39" i="66"/>
  <c r="M39" i="66"/>
  <c r="F39" i="66"/>
  <c r="E39" i="66"/>
  <c r="D39" i="66"/>
  <c r="S142" i="109" l="1"/>
  <c r="N31" i="111"/>
  <c r="L9" i="111"/>
  <c r="N50" i="109"/>
  <c r="H29" i="109" s="1"/>
  <c r="I29" i="109" s="1"/>
  <c r="N47" i="109"/>
  <c r="H26" i="109" s="1"/>
  <c r="I26" i="109" s="1"/>
  <c r="N48" i="109"/>
  <c r="H27" i="109" s="1"/>
  <c r="I27" i="109" s="1"/>
  <c r="N52" i="109"/>
  <c r="H31" i="109" s="1"/>
  <c r="I31" i="109" s="1"/>
  <c r="N44" i="109"/>
  <c r="H23" i="109" s="1"/>
  <c r="I23" i="109" s="1"/>
  <c r="N51" i="109"/>
  <c r="H30" i="109" s="1"/>
  <c r="I30" i="109" s="1"/>
  <c r="N45" i="109"/>
  <c r="H24" i="109" s="1"/>
  <c r="I24" i="109" s="1"/>
  <c r="N42" i="109"/>
  <c r="H21" i="109" s="1"/>
  <c r="I21" i="109" s="1"/>
  <c r="N49" i="109"/>
  <c r="H28" i="109" s="1"/>
  <c r="I28" i="109" s="1"/>
  <c r="N43" i="109"/>
  <c r="H22" i="109" s="1"/>
  <c r="I22" i="109" s="1"/>
  <c r="S144" i="110"/>
  <c r="N46" i="109"/>
  <c r="H25" i="109" s="1"/>
  <c r="I25" i="109" s="1"/>
  <c r="N41" i="109"/>
  <c r="H20" i="109" s="1"/>
  <c r="I20" i="109" s="1"/>
  <c r="K11" i="108"/>
  <c r="G29" i="19"/>
  <c r="K10" i="108"/>
  <c r="F29" i="19"/>
  <c r="I13" i="108"/>
  <c r="H30" i="19"/>
  <c r="I13" i="105"/>
  <c r="H6" i="19"/>
  <c r="N41" i="110"/>
  <c r="H20" i="110" s="1"/>
  <c r="N20" i="110" s="1"/>
  <c r="S155" i="109"/>
  <c r="S172" i="109" s="1"/>
  <c r="S134" i="110"/>
  <c r="I21" i="108"/>
  <c r="S154" i="109"/>
  <c r="S188" i="109" s="1"/>
  <c r="N46" i="110"/>
  <c r="H25" i="110" s="1"/>
  <c r="I25" i="110" s="1"/>
  <c r="S152" i="109"/>
  <c r="S169" i="109" s="1"/>
  <c r="S138" i="110"/>
  <c r="S156" i="109"/>
  <c r="S173" i="109" s="1"/>
  <c r="H13" i="109"/>
  <c r="N47" i="110"/>
  <c r="H26" i="110" s="1"/>
  <c r="I26" i="110" s="1"/>
  <c r="N42" i="110"/>
  <c r="H21" i="110" s="1"/>
  <c r="I21" i="110" s="1"/>
  <c r="N44" i="110"/>
  <c r="H23" i="110" s="1"/>
  <c r="I23" i="110" s="1"/>
  <c r="N48" i="110"/>
  <c r="H27" i="110" s="1"/>
  <c r="I27" i="110" s="1"/>
  <c r="S141" i="110"/>
  <c r="G10" i="109" a="1"/>
  <c r="G10" i="109" s="1"/>
  <c r="J10" i="109" s="1"/>
  <c r="S158" i="109"/>
  <c r="S192" i="109" s="1"/>
  <c r="G9" i="109" a="1"/>
  <c r="G9" i="109" s="1"/>
  <c r="J9" i="109" s="1"/>
  <c r="N52" i="110"/>
  <c r="H31" i="110" s="1"/>
  <c r="I31" i="110" s="1"/>
  <c r="N45" i="110"/>
  <c r="H24" i="110" s="1"/>
  <c r="I24" i="110" s="1"/>
  <c r="N22" i="108"/>
  <c r="S142" i="110"/>
  <c r="I44" i="110"/>
  <c r="L23" i="110" s="1"/>
  <c r="K90" i="110"/>
  <c r="S136" i="110"/>
  <c r="S135" i="110"/>
  <c r="G10" i="110" a="1"/>
  <c r="G10" i="110" s="1"/>
  <c r="J10" i="110" s="1"/>
  <c r="F41" i="19" s="1"/>
  <c r="G9" i="110" a="1"/>
  <c r="G9" i="110" s="1"/>
  <c r="J9" i="110" s="1"/>
  <c r="E41" i="19" s="1"/>
  <c r="S159" i="109"/>
  <c r="S176" i="109" s="1"/>
  <c r="S159" i="110"/>
  <c r="S151" i="110"/>
  <c r="S158" i="110"/>
  <c r="S150" i="110"/>
  <c r="S157" i="110"/>
  <c r="S149" i="110"/>
  <c r="S156" i="110"/>
  <c r="S155" i="110"/>
  <c r="S152" i="110"/>
  <c r="S153" i="110"/>
  <c r="S154" i="110"/>
  <c r="S161" i="110"/>
  <c r="S160" i="110"/>
  <c r="G11" i="110" a="1"/>
  <c r="G11" i="110" s="1"/>
  <c r="J11" i="110" s="1"/>
  <c r="N49" i="110"/>
  <c r="H28" i="110" s="1"/>
  <c r="I28" i="110" s="1"/>
  <c r="S139" i="110"/>
  <c r="S132" i="110"/>
  <c r="S137" i="110"/>
  <c r="S153" i="109"/>
  <c r="S187" i="109" s="1"/>
  <c r="N50" i="110"/>
  <c r="H29" i="110" s="1"/>
  <c r="I29" i="110" s="1"/>
  <c r="S140" i="110"/>
  <c r="S143" i="110"/>
  <c r="N51" i="110"/>
  <c r="H30" i="110" s="1"/>
  <c r="I30" i="110" s="1"/>
  <c r="N43" i="110"/>
  <c r="H22" i="110" s="1"/>
  <c r="I22" i="110" s="1"/>
  <c r="H13" i="110"/>
  <c r="S133" i="110"/>
  <c r="S141" i="109"/>
  <c r="I20" i="108"/>
  <c r="S140" i="109"/>
  <c r="S137" i="109"/>
  <c r="S160" i="109"/>
  <c r="S194" i="109" s="1"/>
  <c r="I45" i="108"/>
  <c r="L24" i="108" s="1"/>
  <c r="N24" i="108" s="1"/>
  <c r="J90" i="108"/>
  <c r="S161" i="109"/>
  <c r="S195" i="109" s="1"/>
  <c r="G11" i="109" a="1"/>
  <c r="G11" i="109" s="1"/>
  <c r="J11" i="109" s="1"/>
  <c r="G35" i="19" s="1"/>
  <c r="S132" i="109"/>
  <c r="S135" i="109"/>
  <c r="S139" i="109"/>
  <c r="S138" i="109"/>
  <c r="S136" i="109"/>
  <c r="S157" i="109"/>
  <c r="S191" i="109" s="1"/>
  <c r="S133" i="109"/>
  <c r="S134" i="109"/>
  <c r="S150" i="109"/>
  <c r="S184" i="109" s="1"/>
  <c r="I45" i="109"/>
  <c r="L24" i="109" s="1"/>
  <c r="J90" i="109"/>
  <c r="S183" i="109"/>
  <c r="S166" i="109"/>
  <c r="S185" i="109"/>
  <c r="S168" i="109"/>
  <c r="S188" i="108"/>
  <c r="S171" i="108"/>
  <c r="S174" i="108"/>
  <c r="S191" i="108"/>
  <c r="S190" i="108"/>
  <c r="S173" i="108"/>
  <c r="S186" i="108"/>
  <c r="S169" i="108"/>
  <c r="O10" i="108"/>
  <c r="S195" i="108"/>
  <c r="S178" i="108"/>
  <c r="S187" i="108"/>
  <c r="S170" i="108"/>
  <c r="S177" i="108"/>
  <c r="S194" i="108"/>
  <c r="S192" i="108"/>
  <c r="S175" i="108"/>
  <c r="O11" i="108"/>
  <c r="S185" i="108"/>
  <c r="S168" i="108"/>
  <c r="S172" i="108"/>
  <c r="S189" i="108"/>
  <c r="K9" i="108"/>
  <c r="O9" i="108"/>
  <c r="S167" i="108"/>
  <c r="S184" i="108"/>
  <c r="S183" i="108"/>
  <c r="S166" i="108"/>
  <c r="F11" i="108" a="1"/>
  <c r="F11" i="108" s="1"/>
  <c r="H11" i="108" s="1"/>
  <c r="S176" i="108"/>
  <c r="S193" i="108"/>
  <c r="I23" i="108"/>
  <c r="N23" i="108"/>
  <c r="N20" i="105"/>
  <c r="N22" i="105"/>
  <c r="N21" i="105"/>
  <c r="K11" i="105"/>
  <c r="O11" i="105"/>
  <c r="K10" i="105"/>
  <c r="O10" i="105"/>
  <c r="S189" i="105"/>
  <c r="S172" i="105"/>
  <c r="S191" i="105"/>
  <c r="S174" i="105"/>
  <c r="I44" i="105"/>
  <c r="L23" i="105" s="1"/>
  <c r="N23" i="105" s="1"/>
  <c r="K90" i="105"/>
  <c r="S186" i="105"/>
  <c r="S169" i="105"/>
  <c r="S171" i="105"/>
  <c r="S188" i="105"/>
  <c r="S185" i="105"/>
  <c r="S168" i="105"/>
  <c r="S175" i="105"/>
  <c r="S192" i="105"/>
  <c r="S170" i="105"/>
  <c r="S187" i="105"/>
  <c r="K9" i="105"/>
  <c r="O9" i="105"/>
  <c r="S194" i="105"/>
  <c r="S177" i="105"/>
  <c r="S195" i="105"/>
  <c r="S178" i="105"/>
  <c r="S193" i="105"/>
  <c r="S176" i="105"/>
  <c r="S190" i="105"/>
  <c r="S173" i="105"/>
  <c r="S167" i="105"/>
  <c r="S184" i="105"/>
  <c r="S183" i="105"/>
  <c r="S166" i="105"/>
  <c r="F11" i="105" a="1"/>
  <c r="F11" i="105" s="1"/>
  <c r="H11" i="105" s="1"/>
  <c r="Q9" i="96"/>
  <c r="R9" i="96" s="1"/>
  <c r="O22" i="96"/>
  <c r="Q22" i="96" s="1"/>
  <c r="I29" i="19" s="1"/>
  <c r="Q8" i="99"/>
  <c r="R8" i="99" s="1"/>
  <c r="J9" i="99"/>
  <c r="O9" i="99" s="1"/>
  <c r="Q9" i="99" s="1"/>
  <c r="R9" i="99" s="1"/>
  <c r="O84" i="99"/>
  <c r="O83" i="99"/>
  <c r="Q83" i="99" s="1"/>
  <c r="K10" i="99" s="1"/>
  <c r="M10" i="99" s="1"/>
  <c r="N10" i="99" s="1"/>
  <c r="O82" i="99"/>
  <c r="Q82" i="99" s="1"/>
  <c r="K9" i="99" s="1"/>
  <c r="M9" i="99" s="1"/>
  <c r="N9" i="99" s="1"/>
  <c r="M84" i="99"/>
  <c r="I12" i="99"/>
  <c r="K58" i="99"/>
  <c r="I13" i="96"/>
  <c r="J58" i="96"/>
  <c r="N84" i="99"/>
  <c r="Q84" i="96"/>
  <c r="K11" i="96" s="1"/>
  <c r="M11" i="96" s="1"/>
  <c r="N11" i="96" s="1"/>
  <c r="O85" i="96"/>
  <c r="M85" i="96"/>
  <c r="L85" i="96"/>
  <c r="P85" i="96"/>
  <c r="L12" i="96"/>
  <c r="N85" i="96"/>
  <c r="P84" i="99"/>
  <c r="R22" i="102"/>
  <c r="Q15" i="103"/>
  <c r="R15" i="103" s="1"/>
  <c r="M15" i="103"/>
  <c r="N15" i="103" s="1"/>
  <c r="I17" i="103"/>
  <c r="F17" i="103" s="1"/>
  <c r="E59" i="103"/>
  <c r="P16" i="103"/>
  <c r="O16" i="103"/>
  <c r="G16" i="103"/>
  <c r="L16" i="103"/>
  <c r="K16" i="103"/>
  <c r="I14" i="102"/>
  <c r="I58" i="102"/>
  <c r="Q85" i="102"/>
  <c r="K12" i="102" s="1"/>
  <c r="L13" i="102"/>
  <c r="N86" i="102"/>
  <c r="K86" i="102"/>
  <c r="L86" i="102"/>
  <c r="M86" i="102"/>
  <c r="P86" i="102"/>
  <c r="O86" i="102"/>
  <c r="M14" i="100"/>
  <c r="N14" i="100" s="1"/>
  <c r="Q14" i="100"/>
  <c r="R14" i="100" s="1"/>
  <c r="I16" i="100"/>
  <c r="F16" i="100" s="1"/>
  <c r="F59" i="100"/>
  <c r="L15" i="100"/>
  <c r="K15" i="100"/>
  <c r="P15" i="100"/>
  <c r="O15" i="100"/>
  <c r="G15" i="100"/>
  <c r="Q15" i="97"/>
  <c r="R15" i="97" s="1"/>
  <c r="M15" i="97"/>
  <c r="N15" i="97" s="1"/>
  <c r="P16" i="97"/>
  <c r="O16" i="97"/>
  <c r="G16" i="97"/>
  <c r="L16" i="97"/>
  <c r="K16" i="97"/>
  <c r="I17" i="97"/>
  <c r="F17" i="97" s="1"/>
  <c r="E59" i="97"/>
  <c r="M15" i="94"/>
  <c r="N15" i="94" s="1"/>
  <c r="Q15" i="94"/>
  <c r="R15" i="94" s="1"/>
  <c r="I17" i="94"/>
  <c r="F17" i="94" s="1"/>
  <c r="E59" i="94"/>
  <c r="K16" i="94"/>
  <c r="P16" i="94"/>
  <c r="G16" i="94"/>
  <c r="O16" i="94"/>
  <c r="L16" i="94"/>
  <c r="Q14" i="91"/>
  <c r="R14" i="91" s="1"/>
  <c r="L15" i="91"/>
  <c r="O15" i="91"/>
  <c r="K15" i="91"/>
  <c r="G15" i="91"/>
  <c r="P15" i="91"/>
  <c r="M14" i="91"/>
  <c r="N14" i="91" s="1"/>
  <c r="I16" i="91"/>
  <c r="F16" i="91" s="1"/>
  <c r="F59" i="91"/>
  <c r="Q15" i="88"/>
  <c r="R15" i="88" s="1"/>
  <c r="M15" i="88"/>
  <c r="N15" i="88" s="1"/>
  <c r="I17" i="88"/>
  <c r="F17" i="88" s="1"/>
  <c r="E59" i="88"/>
  <c r="P16" i="88"/>
  <c r="G16" i="88"/>
  <c r="O16" i="88"/>
  <c r="L16" i="88"/>
  <c r="K16" i="88"/>
  <c r="Q135" i="66"/>
  <c r="Q117" i="66"/>
  <c r="J49" i="66"/>
  <c r="J66" i="66" s="1"/>
  <c r="O118" i="66"/>
  <c r="Q64" i="66"/>
  <c r="H49" i="66"/>
  <c r="J48" i="66"/>
  <c r="J51" i="66"/>
  <c r="J104" i="66" s="1"/>
  <c r="O100" i="66"/>
  <c r="J46" i="66"/>
  <c r="J52" i="66"/>
  <c r="J105" i="66" s="1"/>
  <c r="K51" i="66"/>
  <c r="K104" i="66" s="1"/>
  <c r="H54" i="66"/>
  <c r="H107" i="66" s="1"/>
  <c r="J47" i="66"/>
  <c r="F46" i="66"/>
  <c r="I49" i="66"/>
  <c r="M48" i="66"/>
  <c r="M65" i="66" s="1"/>
  <c r="M119" i="66" s="1"/>
  <c r="G53" i="66"/>
  <c r="G70" i="66" s="1"/>
  <c r="N46" i="66"/>
  <c r="N99" i="66" s="1"/>
  <c r="L49" i="66"/>
  <c r="L66" i="66" s="1"/>
  <c r="D57" i="66"/>
  <c r="D74" i="66" s="1"/>
  <c r="E57" i="66"/>
  <c r="E74" i="66" s="1"/>
  <c r="K46" i="66"/>
  <c r="H50" i="66"/>
  <c r="H48" i="66"/>
  <c r="H51" i="66"/>
  <c r="H68" i="66" s="1"/>
  <c r="H46" i="66"/>
  <c r="L46" i="66"/>
  <c r="L50" i="66"/>
  <c r="L67" i="66" s="1"/>
  <c r="L47" i="66"/>
  <c r="L100" i="66" s="1"/>
  <c r="L48" i="66"/>
  <c r="L101" i="66" s="1"/>
  <c r="I50" i="66"/>
  <c r="I67" i="66" s="1"/>
  <c r="M46" i="66"/>
  <c r="M99" i="66" s="1"/>
  <c r="M47" i="66"/>
  <c r="M64" i="66" s="1"/>
  <c r="O99" i="66"/>
  <c r="G47" i="66"/>
  <c r="G52" i="66"/>
  <c r="G105" i="66" s="1"/>
  <c r="G49" i="66"/>
  <c r="G48" i="66"/>
  <c r="G51" i="66"/>
  <c r="G55" i="66"/>
  <c r="G108" i="66" s="1"/>
  <c r="G46" i="66"/>
  <c r="G54" i="66"/>
  <c r="G71" i="66" s="1"/>
  <c r="G50" i="66"/>
  <c r="K50" i="66"/>
  <c r="K67" i="66" s="1"/>
  <c r="H53" i="66"/>
  <c r="H106" i="66" s="1"/>
  <c r="H52" i="66"/>
  <c r="H105" i="66" s="1"/>
  <c r="K47" i="66"/>
  <c r="K49" i="66"/>
  <c r="K102" i="66" s="1"/>
  <c r="O117" i="66"/>
  <c r="K48" i="66"/>
  <c r="K65" i="66" s="1"/>
  <c r="N48" i="66"/>
  <c r="N101" i="66" s="1"/>
  <c r="N47" i="66"/>
  <c r="N100" i="66" s="1"/>
  <c r="I48" i="66"/>
  <c r="I53" i="66"/>
  <c r="I70" i="66" s="1"/>
  <c r="I47" i="66"/>
  <c r="I52" i="66"/>
  <c r="I105" i="66" s="1"/>
  <c r="I51" i="66"/>
  <c r="I68" i="66" s="1"/>
  <c r="I46" i="66"/>
  <c r="E46" i="66"/>
  <c r="M49" i="66"/>
  <c r="M102" i="66" s="1"/>
  <c r="E54" i="66"/>
  <c r="E71" i="66" s="1"/>
  <c r="E56" i="66"/>
  <c r="E73" i="66" s="1"/>
  <c r="E52" i="66"/>
  <c r="D52" i="66"/>
  <c r="F55" i="66"/>
  <c r="F72" i="66" s="1"/>
  <c r="D53" i="66"/>
  <c r="F54" i="66"/>
  <c r="F107" i="66" s="1"/>
  <c r="D56" i="66"/>
  <c r="D73" i="66" s="1"/>
  <c r="F53" i="66"/>
  <c r="F106" i="66" s="1"/>
  <c r="F52" i="66"/>
  <c r="F49" i="66"/>
  <c r="D58" i="66"/>
  <c r="D75" i="66" s="1"/>
  <c r="F56" i="66"/>
  <c r="F73" i="66" s="1"/>
  <c r="D50" i="66"/>
  <c r="D54" i="66"/>
  <c r="D46" i="66"/>
  <c r="F50" i="66"/>
  <c r="E49" i="66"/>
  <c r="D49" i="66"/>
  <c r="E48" i="66"/>
  <c r="D47" i="66"/>
  <c r="F48" i="66"/>
  <c r="E55" i="66"/>
  <c r="E72" i="66" s="1"/>
  <c r="E53" i="66"/>
  <c r="F51" i="66"/>
  <c r="F47" i="66"/>
  <c r="E51" i="66"/>
  <c r="D48" i="66"/>
  <c r="E50" i="66"/>
  <c r="E47" i="66"/>
  <c r="D51" i="66"/>
  <c r="D55" i="66"/>
  <c r="D108" i="66" s="1"/>
  <c r="H100" i="66"/>
  <c r="H64" i="66"/>
  <c r="J67" i="66"/>
  <c r="J103" i="66"/>
  <c r="L10" i="111" l="1"/>
  <c r="N10" i="111" s="1"/>
  <c r="N9" i="111"/>
  <c r="L11" i="111"/>
  <c r="N11" i="111" s="1"/>
  <c r="N23" i="109"/>
  <c r="N21" i="109"/>
  <c r="N24" i="109"/>
  <c r="N22" i="109"/>
  <c r="N20" i="109"/>
  <c r="I20" i="110"/>
  <c r="I13" i="110"/>
  <c r="H42" i="19"/>
  <c r="K11" i="110"/>
  <c r="G41" i="19"/>
  <c r="K10" i="109"/>
  <c r="F35" i="19"/>
  <c r="K9" i="109"/>
  <c r="E35" i="19"/>
  <c r="I13" i="109"/>
  <c r="H36" i="19"/>
  <c r="I11" i="108"/>
  <c r="G30" i="19"/>
  <c r="S189" i="109"/>
  <c r="S171" i="109"/>
  <c r="I11" i="105"/>
  <c r="G6" i="19"/>
  <c r="N23" i="110"/>
  <c r="S170" i="109"/>
  <c r="N21" i="110"/>
  <c r="O9" i="109"/>
  <c r="S193" i="109"/>
  <c r="S186" i="109"/>
  <c r="O10" i="109"/>
  <c r="S190" i="109"/>
  <c r="S175" i="109"/>
  <c r="S177" i="109"/>
  <c r="K9" i="110"/>
  <c r="O9" i="110"/>
  <c r="K10" i="110"/>
  <c r="O10" i="110"/>
  <c r="S169" i="110"/>
  <c r="S186" i="110"/>
  <c r="S193" i="110"/>
  <c r="S176" i="110"/>
  <c r="I45" i="110"/>
  <c r="L24" i="110" s="1"/>
  <c r="N24" i="110" s="1"/>
  <c r="J90" i="110"/>
  <c r="S189" i="110"/>
  <c r="S172" i="110"/>
  <c r="S173" i="110"/>
  <c r="S190" i="110"/>
  <c r="S183" i="110"/>
  <c r="S166" i="110"/>
  <c r="F11" i="110" a="1"/>
  <c r="F11" i="110" s="1"/>
  <c r="H11" i="110" s="1"/>
  <c r="S177" i="110"/>
  <c r="S194" i="110"/>
  <c r="S191" i="110"/>
  <c r="S174" i="110"/>
  <c r="S195" i="110"/>
  <c r="S178" i="110"/>
  <c r="S184" i="110"/>
  <c r="S167" i="110"/>
  <c r="N22" i="110"/>
  <c r="S188" i="110"/>
  <c r="S171" i="110"/>
  <c r="S192" i="110"/>
  <c r="S175" i="110"/>
  <c r="O11" i="110"/>
  <c r="S187" i="110"/>
  <c r="S170" i="110"/>
  <c r="S185" i="110"/>
  <c r="S168" i="110"/>
  <c r="S178" i="109"/>
  <c r="F11" i="109" a="1"/>
  <c r="F11" i="109" s="1"/>
  <c r="H11" i="109" s="1"/>
  <c r="S167" i="109"/>
  <c r="I46" i="108"/>
  <c r="L25" i="108" s="1"/>
  <c r="N25" i="108" s="1"/>
  <c r="I90" i="108"/>
  <c r="O11" i="109"/>
  <c r="K11" i="109"/>
  <c r="S174" i="109"/>
  <c r="I46" i="109"/>
  <c r="L25" i="109" s="1"/>
  <c r="N25" i="109" s="1"/>
  <c r="I90" i="109"/>
  <c r="F10" i="108" a="1"/>
  <c r="F10" i="108" s="1"/>
  <c r="H10" i="108" s="1"/>
  <c r="F9" i="108" a="1"/>
  <c r="F9" i="108" s="1"/>
  <c r="H9" i="108" s="1"/>
  <c r="F10" i="105" a="1"/>
  <c r="F10" i="105" s="1"/>
  <c r="H10" i="105" s="1"/>
  <c r="F9" i="105" a="1"/>
  <c r="F9" i="105" s="1"/>
  <c r="H9" i="105" s="1"/>
  <c r="I45" i="105"/>
  <c r="L24" i="105" s="1"/>
  <c r="J90" i="105"/>
  <c r="O22" i="99"/>
  <c r="Q22" i="99" s="1"/>
  <c r="L13" i="96"/>
  <c r="O86" i="96"/>
  <c r="N86" i="96"/>
  <c r="P86" i="96"/>
  <c r="L86" i="96"/>
  <c r="M86" i="96"/>
  <c r="K86" i="96"/>
  <c r="O85" i="99"/>
  <c r="L85" i="99"/>
  <c r="L12" i="99"/>
  <c r="P85" i="99"/>
  <c r="N85" i="99"/>
  <c r="M85" i="99"/>
  <c r="Q85" i="96"/>
  <c r="K12" i="96" s="1"/>
  <c r="M12" i="96" s="1"/>
  <c r="N12" i="96" s="1"/>
  <c r="Q84" i="99"/>
  <c r="K11" i="99" s="1"/>
  <c r="M11" i="99" s="1"/>
  <c r="N11" i="99" s="1"/>
  <c r="R22" i="96"/>
  <c r="I14" i="96"/>
  <c r="I58" i="96"/>
  <c r="J58" i="99"/>
  <c r="I13" i="99"/>
  <c r="Q16" i="103"/>
  <c r="R16" i="103" s="1"/>
  <c r="M16" i="103"/>
  <c r="N16" i="103" s="1"/>
  <c r="I18" i="103"/>
  <c r="F18" i="103" s="1"/>
  <c r="D59" i="103"/>
  <c r="I19" i="103" s="1"/>
  <c r="F19" i="103" s="1"/>
  <c r="P17" i="103"/>
  <c r="O17" i="103"/>
  <c r="G17" i="103"/>
  <c r="L17" i="103"/>
  <c r="K17" i="103"/>
  <c r="Q86" i="102"/>
  <c r="K13" i="102" s="1"/>
  <c r="M13" i="102" s="1"/>
  <c r="N13" i="102" s="1"/>
  <c r="M12" i="102"/>
  <c r="N12" i="102" s="1"/>
  <c r="I15" i="102"/>
  <c r="H58" i="102"/>
  <c r="L14" i="102"/>
  <c r="L87" i="102"/>
  <c r="K87" i="102"/>
  <c r="J87" i="102"/>
  <c r="N87" i="102"/>
  <c r="P87" i="102"/>
  <c r="M87" i="102"/>
  <c r="O87" i="102"/>
  <c r="M15" i="100"/>
  <c r="N15" i="100" s="1"/>
  <c r="Q15" i="100"/>
  <c r="R15" i="100" s="1"/>
  <c r="M16" i="97"/>
  <c r="N16" i="97" s="1"/>
  <c r="I17" i="100"/>
  <c r="F17" i="100" s="1"/>
  <c r="E59" i="100"/>
  <c r="L16" i="100"/>
  <c r="K16" i="100"/>
  <c r="P16" i="100"/>
  <c r="O16" i="100"/>
  <c r="G16" i="100"/>
  <c r="Q16" i="97"/>
  <c r="R16" i="97" s="1"/>
  <c r="O17" i="97"/>
  <c r="G17" i="97"/>
  <c r="L17" i="97"/>
  <c r="K17" i="97"/>
  <c r="P17" i="97"/>
  <c r="I18" i="97"/>
  <c r="F18" i="97" s="1"/>
  <c r="D59" i="97"/>
  <c r="I19" i="97" s="1"/>
  <c r="F19" i="97" s="1"/>
  <c r="Q16" i="94"/>
  <c r="R16" i="94" s="1"/>
  <c r="M16" i="94"/>
  <c r="N16" i="94" s="1"/>
  <c r="I18" i="94"/>
  <c r="F18" i="94" s="1"/>
  <c r="D59" i="94"/>
  <c r="I19" i="94" s="1"/>
  <c r="F19" i="94" s="1"/>
  <c r="K17" i="94"/>
  <c r="L17" i="94"/>
  <c r="P17" i="94"/>
  <c r="G17" i="94"/>
  <c r="O17" i="94"/>
  <c r="M15" i="91"/>
  <c r="N15" i="91" s="1"/>
  <c r="Q16" i="88"/>
  <c r="R16" i="88" s="1"/>
  <c r="Q15" i="91"/>
  <c r="R15" i="91" s="1"/>
  <c r="L16" i="91"/>
  <c r="K16" i="91"/>
  <c r="P16" i="91"/>
  <c r="O16" i="91"/>
  <c r="G16" i="91"/>
  <c r="I17" i="91"/>
  <c r="F17" i="91" s="1"/>
  <c r="E59" i="91"/>
  <c r="M16" i="88"/>
  <c r="N16" i="88" s="1"/>
  <c r="I18" i="88"/>
  <c r="F18" i="88" s="1"/>
  <c r="D59" i="88"/>
  <c r="I19" i="88" s="1"/>
  <c r="F19" i="88" s="1"/>
  <c r="L17" i="88"/>
  <c r="K17" i="88"/>
  <c r="P17" i="88"/>
  <c r="G17" i="88"/>
  <c r="O17" i="88"/>
  <c r="J102" i="66"/>
  <c r="F68" i="66"/>
  <c r="E63" i="66"/>
  <c r="I63" i="66"/>
  <c r="I117" i="66" s="1"/>
  <c r="G63" i="66"/>
  <c r="F99" i="66"/>
  <c r="F100" i="66"/>
  <c r="D103" i="66"/>
  <c r="D121" i="66" s="1"/>
  <c r="G100" i="66"/>
  <c r="D102" i="66"/>
  <c r="L63" i="66"/>
  <c r="L117" i="66" s="1"/>
  <c r="K99" i="66"/>
  <c r="I66" i="66"/>
  <c r="I120" i="66" s="1"/>
  <c r="H66" i="66"/>
  <c r="H120" i="66" s="1"/>
  <c r="E64" i="66"/>
  <c r="E70" i="66"/>
  <c r="E66" i="66"/>
  <c r="F66" i="66"/>
  <c r="D69" i="66"/>
  <c r="J63" i="66"/>
  <c r="J117" i="66" s="1"/>
  <c r="K100" i="66"/>
  <c r="G104" i="66"/>
  <c r="G103" i="66"/>
  <c r="D70" i="66"/>
  <c r="F69" i="66"/>
  <c r="E69" i="66"/>
  <c r="D101" i="66"/>
  <c r="D119" i="66" s="1"/>
  <c r="F65" i="66"/>
  <c r="I64" i="66"/>
  <c r="I118" i="66" s="1"/>
  <c r="G101" i="66"/>
  <c r="H99" i="66"/>
  <c r="H67" i="66"/>
  <c r="H121" i="66" s="1"/>
  <c r="E67" i="66"/>
  <c r="F103" i="66"/>
  <c r="E104" i="66"/>
  <c r="E122" i="66" s="1"/>
  <c r="D64" i="66"/>
  <c r="D63" i="66"/>
  <c r="G66" i="66"/>
  <c r="G120" i="66" s="1"/>
  <c r="J101" i="66"/>
  <c r="H102" i="66"/>
  <c r="E65" i="66"/>
  <c r="D71" i="66"/>
  <c r="I65" i="66"/>
  <c r="I119" i="66" s="1"/>
  <c r="H101" i="66"/>
  <c r="Q136" i="66"/>
  <c r="Q118" i="66"/>
  <c r="Q104" i="66"/>
  <c r="Q102" i="66"/>
  <c r="Q105" i="66"/>
  <c r="Q101" i="66"/>
  <c r="Q108" i="66"/>
  <c r="Q107" i="66"/>
  <c r="Q100" i="66"/>
  <c r="Q67" i="66"/>
  <c r="Q73" i="66"/>
  <c r="Q75" i="66"/>
  <c r="Q74" i="66"/>
  <c r="J65" i="66"/>
  <c r="J119" i="66" s="1"/>
  <c r="J68" i="66"/>
  <c r="J122" i="66" s="1"/>
  <c r="H69" i="66"/>
  <c r="H123" i="66" s="1"/>
  <c r="K68" i="66"/>
  <c r="I103" i="66"/>
  <c r="I121" i="66" s="1"/>
  <c r="L120" i="66"/>
  <c r="H63" i="66"/>
  <c r="H117" i="66" s="1"/>
  <c r="K64" i="66"/>
  <c r="K118" i="66" s="1"/>
  <c r="G68" i="66"/>
  <c r="G122" i="66" s="1"/>
  <c r="J99" i="66"/>
  <c r="H71" i="66"/>
  <c r="L99" i="66"/>
  <c r="J69" i="66"/>
  <c r="F63" i="66"/>
  <c r="F117" i="66" s="1"/>
  <c r="E110" i="66"/>
  <c r="H65" i="66"/>
  <c r="H119" i="66" s="1"/>
  <c r="G64" i="66"/>
  <c r="G118" i="66" s="1"/>
  <c r="L64" i="66"/>
  <c r="L118" i="66" s="1"/>
  <c r="I102" i="66"/>
  <c r="G106" i="66"/>
  <c r="G124" i="66" s="1"/>
  <c r="D110" i="66"/>
  <c r="D128" i="66" s="1"/>
  <c r="H70" i="66"/>
  <c r="H124" i="66" s="1"/>
  <c r="G72" i="66"/>
  <c r="F70" i="66"/>
  <c r="F124" i="66" s="1"/>
  <c r="K63" i="66"/>
  <c r="K117" i="66" s="1"/>
  <c r="M101" i="66"/>
  <c r="L103" i="66"/>
  <c r="H103" i="66"/>
  <c r="L65" i="66"/>
  <c r="L119" i="66" s="1"/>
  <c r="H104" i="66"/>
  <c r="H122" i="66" s="1"/>
  <c r="N63" i="66"/>
  <c r="N117" i="66" s="1"/>
  <c r="I106" i="66"/>
  <c r="L102" i="66"/>
  <c r="J64" i="66"/>
  <c r="J118" i="66" s="1"/>
  <c r="J100" i="66"/>
  <c r="K103" i="66"/>
  <c r="M63" i="66"/>
  <c r="M117" i="66" s="1"/>
  <c r="K101" i="66"/>
  <c r="G107" i="66"/>
  <c r="M100" i="66"/>
  <c r="G99" i="66"/>
  <c r="G69" i="66"/>
  <c r="G123" i="66" s="1"/>
  <c r="G67" i="66"/>
  <c r="G121" i="66" s="1"/>
  <c r="I99" i="66"/>
  <c r="G102" i="66"/>
  <c r="G65" i="66"/>
  <c r="G119" i="66" s="1"/>
  <c r="E105" i="66"/>
  <c r="E123" i="66" s="1"/>
  <c r="I101" i="66"/>
  <c r="K66" i="66"/>
  <c r="K120" i="66" s="1"/>
  <c r="F64" i="66"/>
  <c r="F118" i="66" s="1"/>
  <c r="N65" i="66"/>
  <c r="D67" i="66"/>
  <c r="F101" i="66"/>
  <c r="N64" i="66"/>
  <c r="N118" i="66" s="1"/>
  <c r="F71" i="66"/>
  <c r="F125" i="66" s="1"/>
  <c r="E106" i="66"/>
  <c r="E124" i="66" s="1"/>
  <c r="I100" i="66"/>
  <c r="D105" i="66"/>
  <c r="D123" i="66" s="1"/>
  <c r="I69" i="66"/>
  <c r="I123" i="66" s="1"/>
  <c r="D65" i="66"/>
  <c r="I104" i="66"/>
  <c r="E99" i="66"/>
  <c r="E117" i="66" s="1"/>
  <c r="F104" i="66"/>
  <c r="E103" i="66"/>
  <c r="E121" i="66" s="1"/>
  <c r="E109" i="66"/>
  <c r="E127" i="66" s="1"/>
  <c r="M66" i="66"/>
  <c r="D111" i="66"/>
  <c r="F108" i="66"/>
  <c r="D72" i="66"/>
  <c r="F67" i="66"/>
  <c r="E102" i="66"/>
  <c r="E120" i="66" s="1"/>
  <c r="E107" i="66"/>
  <c r="E125" i="66" s="1"/>
  <c r="F102" i="66"/>
  <c r="E101" i="66"/>
  <c r="E119" i="66" s="1"/>
  <c r="D106" i="66"/>
  <c r="D124" i="66" s="1"/>
  <c r="F105" i="66"/>
  <c r="F109" i="66"/>
  <c r="E100" i="66"/>
  <c r="E118" i="66" s="1"/>
  <c r="D100" i="66"/>
  <c r="D118" i="66" s="1"/>
  <c r="D109" i="66"/>
  <c r="D127" i="66" s="1"/>
  <c r="D66" i="66"/>
  <c r="D99" i="66"/>
  <c r="E108" i="66"/>
  <c r="E126" i="66" s="1"/>
  <c r="D107" i="66"/>
  <c r="D125" i="66" s="1"/>
  <c r="E68" i="66"/>
  <c r="D104" i="66"/>
  <c r="D68" i="66"/>
  <c r="M118" i="66"/>
  <c r="L121" i="66"/>
  <c r="J120" i="66"/>
  <c r="I122" i="66"/>
  <c r="J121" i="66"/>
  <c r="K121" i="66"/>
  <c r="K119" i="66"/>
  <c r="I124" i="66"/>
  <c r="H118" i="66"/>
  <c r="F126" i="66"/>
  <c r="G125" i="66"/>
  <c r="I11" i="110" l="1"/>
  <c r="G42" i="19"/>
  <c r="I11" i="109"/>
  <c r="G36" i="19"/>
  <c r="R22" i="99"/>
  <c r="I35" i="19"/>
  <c r="I9" i="108"/>
  <c r="E30" i="19"/>
  <c r="I10" i="108"/>
  <c r="F30" i="19"/>
  <c r="F9" i="109" a="1"/>
  <c r="F9" i="109" s="1"/>
  <c r="H9" i="109" s="1"/>
  <c r="I9" i="105"/>
  <c r="E6" i="19"/>
  <c r="I10" i="105"/>
  <c r="F6" i="19"/>
  <c r="F10" i="109" a="1"/>
  <c r="F10" i="109" s="1"/>
  <c r="H10" i="109" s="1"/>
  <c r="F10" i="110" a="1"/>
  <c r="F10" i="110" s="1"/>
  <c r="H10" i="110" s="1"/>
  <c r="F9" i="110" a="1"/>
  <c r="F9" i="110" s="1"/>
  <c r="H9" i="110" s="1"/>
  <c r="I46" i="110"/>
  <c r="L25" i="110" s="1"/>
  <c r="N25" i="110" s="1"/>
  <c r="I90" i="110"/>
  <c r="H90" i="108"/>
  <c r="I47" i="108"/>
  <c r="L26" i="108" s="1"/>
  <c r="N26" i="108" s="1"/>
  <c r="I47" i="109"/>
  <c r="L26" i="109" s="1"/>
  <c r="N26" i="109" s="1"/>
  <c r="H90" i="109"/>
  <c r="D59" i="106" a="1"/>
  <c r="I46" i="105"/>
  <c r="L25" i="105" s="1"/>
  <c r="N25" i="105" s="1"/>
  <c r="I90" i="105"/>
  <c r="N24" i="105"/>
  <c r="O87" i="96"/>
  <c r="N87" i="96"/>
  <c r="L87" i="96"/>
  <c r="L14" i="96"/>
  <c r="J87" i="96"/>
  <c r="M87" i="96"/>
  <c r="P87" i="96"/>
  <c r="K87" i="96"/>
  <c r="Q85" i="99"/>
  <c r="K12" i="99" s="1"/>
  <c r="M12" i="99" s="1"/>
  <c r="N12" i="99" s="1"/>
  <c r="K86" i="99"/>
  <c r="O86" i="99"/>
  <c r="L13" i="99"/>
  <c r="N86" i="99"/>
  <c r="P86" i="99"/>
  <c r="M86" i="99"/>
  <c r="L86" i="99"/>
  <c r="Q86" i="96"/>
  <c r="K13" i="96" s="1"/>
  <c r="M13" i="96" s="1"/>
  <c r="N13" i="96" s="1"/>
  <c r="I14" i="99"/>
  <c r="I58" i="99"/>
  <c r="I15" i="96"/>
  <c r="H58" i="96"/>
  <c r="F122" i="66"/>
  <c r="Q70" i="66"/>
  <c r="Q17" i="103"/>
  <c r="R17" i="103" s="1"/>
  <c r="Q87" i="102"/>
  <c r="K14" i="102" s="1"/>
  <c r="M14" i="102" s="1"/>
  <c r="N14" i="102" s="1"/>
  <c r="M17" i="103"/>
  <c r="N17" i="103" s="1"/>
  <c r="L19" i="103"/>
  <c r="K19" i="103"/>
  <c r="O19" i="103"/>
  <c r="G19" i="103"/>
  <c r="P19" i="103"/>
  <c r="Q185" i="103" a="1"/>
  <c r="F21" i="103"/>
  <c r="Q133" i="103" a="1"/>
  <c r="O18" i="103"/>
  <c r="G18" i="103"/>
  <c r="L18" i="103"/>
  <c r="K18" i="103"/>
  <c r="P18" i="103"/>
  <c r="I16" i="102"/>
  <c r="G58" i="102"/>
  <c r="L15" i="102"/>
  <c r="K88" i="102"/>
  <c r="J88" i="102"/>
  <c r="M88" i="102"/>
  <c r="L88" i="102"/>
  <c r="I88" i="102"/>
  <c r="N88" i="102"/>
  <c r="P88" i="102"/>
  <c r="O88" i="102"/>
  <c r="M16" i="100"/>
  <c r="N16" i="100" s="1"/>
  <c r="I18" i="100"/>
  <c r="F18" i="100" s="1"/>
  <c r="D59" i="100"/>
  <c r="I19" i="100" s="1"/>
  <c r="F19" i="100" s="1"/>
  <c r="K17" i="100"/>
  <c r="P17" i="100"/>
  <c r="O17" i="100"/>
  <c r="G17" i="100"/>
  <c r="L17" i="100"/>
  <c r="Q16" i="100"/>
  <c r="R16" i="100" s="1"/>
  <c r="M17" i="97"/>
  <c r="N17" i="97" s="1"/>
  <c r="L19" i="97"/>
  <c r="K19" i="97"/>
  <c r="P19" i="97"/>
  <c r="O19" i="97"/>
  <c r="G19" i="97"/>
  <c r="F21" i="97"/>
  <c r="Q133" i="97" a="1"/>
  <c r="Q185" i="97" a="1"/>
  <c r="L18" i="97"/>
  <c r="K18" i="97"/>
  <c r="G18" i="97"/>
  <c r="O18" i="97"/>
  <c r="P18" i="97"/>
  <c r="Q17" i="97"/>
  <c r="R17" i="97" s="1"/>
  <c r="Q17" i="94"/>
  <c r="R17" i="94" s="1"/>
  <c r="M17" i="94"/>
  <c r="N17" i="94" s="1"/>
  <c r="K19" i="94"/>
  <c r="L19" i="94"/>
  <c r="O19" i="94"/>
  <c r="P19" i="94"/>
  <c r="G19" i="94"/>
  <c r="Q133" i="94" a="1"/>
  <c r="Q185" i="94" a="1"/>
  <c r="F21" i="94"/>
  <c r="L18" i="94"/>
  <c r="K18" i="94"/>
  <c r="P18" i="94"/>
  <c r="G18" i="94"/>
  <c r="O18" i="94"/>
  <c r="D27" i="90" a="1"/>
  <c r="M17" i="88"/>
  <c r="N17" i="88" s="1"/>
  <c r="D117" i="66"/>
  <c r="M16" i="91"/>
  <c r="N16" i="91" s="1"/>
  <c r="Q16" i="91"/>
  <c r="R16" i="91" s="1"/>
  <c r="I18" i="91"/>
  <c r="F18" i="91" s="1"/>
  <c r="D59" i="91"/>
  <c r="I19" i="91" s="1"/>
  <c r="F19" i="91" s="1"/>
  <c r="L17" i="91"/>
  <c r="K17" i="91"/>
  <c r="P17" i="91"/>
  <c r="G17" i="91"/>
  <c r="O17" i="91"/>
  <c r="D27" i="87" a="1"/>
  <c r="G36" i="87" s="1"/>
  <c r="Q17" i="88"/>
  <c r="R17" i="88" s="1"/>
  <c r="L19" i="88"/>
  <c r="K19" i="88"/>
  <c r="P19" i="88"/>
  <c r="G19" i="88"/>
  <c r="O19" i="88"/>
  <c r="F21" i="88"/>
  <c r="Q185" i="88" a="1"/>
  <c r="Q133" i="88" a="1"/>
  <c r="K18" i="88"/>
  <c r="O18" i="88"/>
  <c r="L18" i="88"/>
  <c r="P18" i="88"/>
  <c r="G18" i="88"/>
  <c r="F120" i="66"/>
  <c r="F123" i="66"/>
  <c r="F119" i="66"/>
  <c r="G117" i="66"/>
  <c r="Q142" i="66"/>
  <c r="Q124" i="66"/>
  <c r="Q139" i="66"/>
  <c r="Q121" i="66"/>
  <c r="Q106" i="66"/>
  <c r="Q103" i="66"/>
  <c r="Q94" i="66"/>
  <c r="D129" i="66"/>
  <c r="Q111" i="66"/>
  <c r="F127" i="66"/>
  <c r="Q109" i="66"/>
  <c r="E128" i="66"/>
  <c r="Q110" i="66"/>
  <c r="Q68" i="66"/>
  <c r="K122" i="66"/>
  <c r="G126" i="66"/>
  <c r="Q72" i="66"/>
  <c r="H125" i="66"/>
  <c r="Q71" i="66"/>
  <c r="N119" i="66"/>
  <c r="Q65" i="66"/>
  <c r="J123" i="66"/>
  <c r="Q69" i="66"/>
  <c r="M120" i="66"/>
  <c r="Q66" i="66"/>
  <c r="D126" i="66"/>
  <c r="D122" i="66"/>
  <c r="D120" i="66"/>
  <c r="F121" i="66"/>
  <c r="L28" i="87" l="1"/>
  <c r="I9" i="110"/>
  <c r="E42" i="19"/>
  <c r="I10" i="110"/>
  <c r="F42" i="19"/>
  <c r="I10" i="109"/>
  <c r="F36" i="19"/>
  <c r="I9" i="109"/>
  <c r="E36" i="19"/>
  <c r="I47" i="110"/>
  <c r="L26" i="110" s="1"/>
  <c r="N26" i="110" s="1"/>
  <c r="H90" i="110"/>
  <c r="I48" i="108"/>
  <c r="L27" i="108" s="1"/>
  <c r="N27" i="108" s="1"/>
  <c r="G90" i="108"/>
  <c r="I48" i="109"/>
  <c r="L27" i="109" s="1"/>
  <c r="N27" i="109" s="1"/>
  <c r="G90" i="109"/>
  <c r="K87" i="107"/>
  <c r="K105" i="107" s="1"/>
  <c r="H86" i="107"/>
  <c r="H104" i="107" s="1"/>
  <c r="E85" i="107"/>
  <c r="E103" i="107" s="1"/>
  <c r="E121" i="107" s="1"/>
  <c r="L82" i="107"/>
  <c r="L100" i="107" s="1"/>
  <c r="D82" i="107"/>
  <c r="D100" i="107" s="1"/>
  <c r="D118" i="107" s="1"/>
  <c r="F80" i="107"/>
  <c r="F98" i="107" s="1"/>
  <c r="F116" i="107" s="1"/>
  <c r="E88" i="107"/>
  <c r="E106" i="107" s="1"/>
  <c r="G86" i="107"/>
  <c r="G104" i="107" s="1"/>
  <c r="L85" i="107"/>
  <c r="L103" i="107" s="1"/>
  <c r="F83" i="107"/>
  <c r="F101" i="107" s="1"/>
  <c r="F119" i="107" s="1"/>
  <c r="H81" i="107"/>
  <c r="H99" i="107" s="1"/>
  <c r="H117" i="107" s="1"/>
  <c r="M80" i="107"/>
  <c r="M98" i="107" s="1"/>
  <c r="G78" i="107"/>
  <c r="G96" i="107" s="1"/>
  <c r="G114" i="107" s="1"/>
  <c r="N86" i="107"/>
  <c r="N104" i="107" s="1"/>
  <c r="D80" i="107"/>
  <c r="D98" i="107" s="1"/>
  <c r="D116" i="107" s="1"/>
  <c r="I79" i="107"/>
  <c r="I97" i="107" s="1"/>
  <c r="I115" i="107" s="1"/>
  <c r="H87" i="107"/>
  <c r="H105" i="107" s="1"/>
  <c r="J85" i="107"/>
  <c r="J103" i="107" s="1"/>
  <c r="D83" i="107"/>
  <c r="D101" i="107" s="1"/>
  <c r="D119" i="107" s="1"/>
  <c r="I82" i="107"/>
  <c r="I100" i="107" s="1"/>
  <c r="I118" i="107" s="1"/>
  <c r="K80" i="107"/>
  <c r="K98" i="107" s="1"/>
  <c r="K116" i="107" s="1"/>
  <c r="E78" i="107"/>
  <c r="E96" i="107" s="1"/>
  <c r="E114" i="107" s="1"/>
  <c r="J88" i="107"/>
  <c r="J106" i="107" s="1"/>
  <c r="D86" i="107"/>
  <c r="D104" i="107" s="1"/>
  <c r="D122" i="107" s="1"/>
  <c r="I85" i="107"/>
  <c r="I103" i="107" s="1"/>
  <c r="K83" i="107"/>
  <c r="K101" i="107" s="1"/>
  <c r="E81" i="107"/>
  <c r="E99" i="107" s="1"/>
  <c r="E117" i="107" s="1"/>
  <c r="J80" i="107"/>
  <c r="J98" i="107" s="1"/>
  <c r="J116" i="107" s="1"/>
  <c r="L78" i="107"/>
  <c r="L96" i="107" s="1"/>
  <c r="L114" i="107" s="1"/>
  <c r="I88" i="107"/>
  <c r="I106" i="107" s="1"/>
  <c r="K86" i="107"/>
  <c r="K104" i="107" s="1"/>
  <c r="G82" i="107"/>
  <c r="G100" i="107" s="1"/>
  <c r="G118" i="107" s="1"/>
  <c r="L81" i="107"/>
  <c r="L99" i="107" s="1"/>
  <c r="F79" i="107"/>
  <c r="F97" i="107" s="1"/>
  <c r="F115" i="107" s="1"/>
  <c r="K78" i="107"/>
  <c r="K96" i="107" s="1"/>
  <c r="K114" i="107" s="1"/>
  <c r="G88" i="107"/>
  <c r="G106" i="107" s="1"/>
  <c r="L87" i="107"/>
  <c r="L105" i="107" s="1"/>
  <c r="D87" i="107"/>
  <c r="D105" i="107" s="1"/>
  <c r="D123" i="107" s="1"/>
  <c r="I86" i="107"/>
  <c r="I104" i="107" s="1"/>
  <c r="N85" i="107"/>
  <c r="N103" i="107" s="1"/>
  <c r="K84" i="107"/>
  <c r="K102" i="107" s="1"/>
  <c r="H83" i="107"/>
  <c r="H101" i="107" s="1"/>
  <c r="H119" i="107" s="1"/>
  <c r="M82" i="107"/>
  <c r="M100" i="107" s="1"/>
  <c r="E82" i="107"/>
  <c r="E100" i="107" s="1"/>
  <c r="E118" i="107" s="1"/>
  <c r="J81" i="107"/>
  <c r="J99" i="107" s="1"/>
  <c r="J117" i="107" s="1"/>
  <c r="L79" i="107"/>
  <c r="L97" i="107" s="1"/>
  <c r="L115" i="107" s="1"/>
  <c r="D79" i="107"/>
  <c r="D97" i="107" s="1"/>
  <c r="D115" i="107" s="1"/>
  <c r="I78" i="107"/>
  <c r="I96" i="107" s="1"/>
  <c r="I114" i="107" s="1"/>
  <c r="M87" i="107"/>
  <c r="M105" i="107" s="1"/>
  <c r="D84" i="107"/>
  <c r="D102" i="107" s="1"/>
  <c r="D120" i="107" s="1"/>
  <c r="Q71" i="107"/>
  <c r="E79" i="107"/>
  <c r="E97" i="107" s="1"/>
  <c r="E115" i="107" s="1"/>
  <c r="H88" i="107"/>
  <c r="H106" i="107" s="1"/>
  <c r="P71" i="106"/>
  <c r="H71" i="106"/>
  <c r="M70" i="106"/>
  <c r="E70" i="106"/>
  <c r="J69" i="106"/>
  <c r="O68" i="106"/>
  <c r="G68" i="106"/>
  <c r="L67" i="106"/>
  <c r="K85" i="106" s="1"/>
  <c r="K103" i="106" s="1"/>
  <c r="D67" i="106"/>
  <c r="I66" i="106"/>
  <c r="N65" i="106"/>
  <c r="F65" i="106"/>
  <c r="K64" i="106"/>
  <c r="P63" i="106"/>
  <c r="H63" i="106"/>
  <c r="M62" i="106"/>
  <c r="E62" i="106"/>
  <c r="J61" i="106"/>
  <c r="O60" i="106"/>
  <c r="G60" i="106"/>
  <c r="L59" i="106"/>
  <c r="D59" i="106"/>
  <c r="F59" i="106"/>
  <c r="N70" i="106"/>
  <c r="M88" i="106" s="1"/>
  <c r="M106" i="106" s="1"/>
  <c r="I63" i="106"/>
  <c r="E59" i="106"/>
  <c r="O71" i="106"/>
  <c r="G71" i="106"/>
  <c r="L70" i="106"/>
  <c r="D70" i="106"/>
  <c r="I69" i="106"/>
  <c r="N68" i="106"/>
  <c r="M86" i="106" s="1"/>
  <c r="M104" i="106" s="1"/>
  <c r="F68" i="106"/>
  <c r="K67" i="106"/>
  <c r="P66" i="106"/>
  <c r="H66" i="106"/>
  <c r="M65" i="106"/>
  <c r="E65" i="106"/>
  <c r="J64" i="106"/>
  <c r="O63" i="106"/>
  <c r="N81" i="106" s="1"/>
  <c r="N99" i="106" s="1"/>
  <c r="G63" i="106"/>
  <c r="L62" i="106"/>
  <c r="D62" i="106"/>
  <c r="I61" i="106"/>
  <c r="N60" i="106"/>
  <c r="F60" i="106"/>
  <c r="K59" i="106"/>
  <c r="P68" i="106"/>
  <c r="E67" i="106"/>
  <c r="O65" i="106"/>
  <c r="L64" i="106"/>
  <c r="N62" i="106"/>
  <c r="H60" i="106"/>
  <c r="N71" i="106"/>
  <c r="F71" i="106"/>
  <c r="K70" i="106"/>
  <c r="P69" i="106"/>
  <c r="H69" i="106"/>
  <c r="M68" i="106"/>
  <c r="E68" i="106"/>
  <c r="J67" i="106"/>
  <c r="O66" i="106"/>
  <c r="G66" i="106"/>
  <c r="L65" i="106"/>
  <c r="D65" i="106"/>
  <c r="I64" i="106"/>
  <c r="N63" i="106"/>
  <c r="F63" i="106"/>
  <c r="K62" i="106"/>
  <c r="P61" i="106"/>
  <c r="H61" i="106"/>
  <c r="M60" i="106"/>
  <c r="E60" i="106"/>
  <c r="J59" i="106"/>
  <c r="L69" i="106"/>
  <c r="L61" i="106"/>
  <c r="H68" i="106"/>
  <c r="M71" i="106"/>
  <c r="E71" i="106"/>
  <c r="J70" i="106"/>
  <c r="I88" i="106" s="1"/>
  <c r="I106" i="106" s="1"/>
  <c r="O69" i="106"/>
  <c r="G69" i="106"/>
  <c r="L68" i="106"/>
  <c r="D68" i="106"/>
  <c r="I67" i="106"/>
  <c r="N66" i="106"/>
  <c r="F66" i="106"/>
  <c r="K65" i="106"/>
  <c r="P64" i="106"/>
  <c r="H64" i="106"/>
  <c r="M63" i="106"/>
  <c r="E63" i="106"/>
  <c r="J62" i="106"/>
  <c r="O61" i="106"/>
  <c r="G61" i="106"/>
  <c r="L60" i="106"/>
  <c r="D60" i="106"/>
  <c r="I59" i="106"/>
  <c r="O70" i="106"/>
  <c r="H65" i="106"/>
  <c r="J63" i="106"/>
  <c r="D61" i="106"/>
  <c r="N59" i="106"/>
  <c r="K69" i="106"/>
  <c r="J87" i="106" s="1"/>
  <c r="J105" i="106" s="1"/>
  <c r="G65" i="106"/>
  <c r="K61" i="106"/>
  <c r="J79" i="106" s="1"/>
  <c r="J97" i="106" s="1"/>
  <c r="J115" i="106" s="1"/>
  <c r="L71" i="106"/>
  <c r="D71" i="106"/>
  <c r="Q71" i="106" s="1"/>
  <c r="I70" i="106"/>
  <c r="N69" i="106"/>
  <c r="F69" i="106"/>
  <c r="K68" i="106"/>
  <c r="J86" i="106" s="1"/>
  <c r="J104" i="106" s="1"/>
  <c r="P67" i="106"/>
  <c r="H67" i="106"/>
  <c r="M66" i="106"/>
  <c r="E66" i="106"/>
  <c r="J65" i="106"/>
  <c r="O64" i="106"/>
  <c r="G64" i="106"/>
  <c r="L63" i="106"/>
  <c r="D63" i="106"/>
  <c r="I62" i="106"/>
  <c r="N61" i="106"/>
  <c r="F61" i="106"/>
  <c r="K60" i="106"/>
  <c r="P59" i="106"/>
  <c r="H59" i="106"/>
  <c r="G70" i="106"/>
  <c r="F88" i="106" s="1"/>
  <c r="F106" i="106" s="1"/>
  <c r="O62" i="106"/>
  <c r="N80" i="106" s="1"/>
  <c r="N98" i="106" s="1"/>
  <c r="I71" i="106"/>
  <c r="P60" i="106"/>
  <c r="K71" i="106"/>
  <c r="P70" i="106"/>
  <c r="H70" i="106"/>
  <c r="M69" i="106"/>
  <c r="E69" i="106"/>
  <c r="J68" i="106"/>
  <c r="I86" i="106" s="1"/>
  <c r="I104" i="106" s="1"/>
  <c r="O67" i="106"/>
  <c r="N85" i="106" s="1"/>
  <c r="N103" i="106" s="1"/>
  <c r="G67" i="106"/>
  <c r="L66" i="106"/>
  <c r="D66" i="106"/>
  <c r="I65" i="106"/>
  <c r="N64" i="106"/>
  <c r="F64" i="106"/>
  <c r="K63" i="106"/>
  <c r="P62" i="106"/>
  <c r="H62" i="106"/>
  <c r="M61" i="106"/>
  <c r="L79" i="106" s="1"/>
  <c r="L97" i="106" s="1"/>
  <c r="L115" i="106" s="1"/>
  <c r="E61" i="106"/>
  <c r="J60" i="106"/>
  <c r="O59" i="106"/>
  <c r="G59" i="106"/>
  <c r="J71" i="106"/>
  <c r="D69" i="106"/>
  <c r="I68" i="106"/>
  <c r="N67" i="106"/>
  <c r="F67" i="106"/>
  <c r="K66" i="106"/>
  <c r="P65" i="106"/>
  <c r="M64" i="106"/>
  <c r="L82" i="106" s="1"/>
  <c r="L100" i="106" s="1"/>
  <c r="E64" i="106"/>
  <c r="G62" i="106"/>
  <c r="I60" i="106"/>
  <c r="F70" i="106"/>
  <c r="E88" i="106" s="1"/>
  <c r="E106" i="106" s="1"/>
  <c r="M67" i="106"/>
  <c r="J66" i="106"/>
  <c r="D64" i="106"/>
  <c r="F62" i="106"/>
  <c r="M59" i="106"/>
  <c r="I47" i="105"/>
  <c r="L26" i="105" s="1"/>
  <c r="N26" i="105" s="1"/>
  <c r="H90" i="105"/>
  <c r="M88" i="96"/>
  <c r="I88" i="96"/>
  <c r="L88" i="96"/>
  <c r="P88" i="96"/>
  <c r="N88" i="96"/>
  <c r="J88" i="96"/>
  <c r="L15" i="96"/>
  <c r="K88" i="96"/>
  <c r="O88" i="96"/>
  <c r="Q86" i="99"/>
  <c r="K13" i="99" s="1"/>
  <c r="M13" i="99" s="1"/>
  <c r="N13" i="99" s="1"/>
  <c r="Q87" i="96"/>
  <c r="K14" i="96" s="1"/>
  <c r="M14" i="96" s="1"/>
  <c r="N14" i="96" s="1"/>
  <c r="I15" i="99"/>
  <c r="H58" i="99"/>
  <c r="O87" i="99"/>
  <c r="L14" i="99"/>
  <c r="M87" i="99"/>
  <c r="P87" i="99"/>
  <c r="N87" i="99"/>
  <c r="L87" i="99"/>
  <c r="J87" i="99"/>
  <c r="K87" i="99"/>
  <c r="G58" i="96"/>
  <c r="I16" i="96"/>
  <c r="G30" i="87"/>
  <c r="E39" i="87"/>
  <c r="O34" i="87"/>
  <c r="J28" i="87"/>
  <c r="E37" i="87"/>
  <c r="P35" i="87"/>
  <c r="H27" i="87"/>
  <c r="H32" i="87"/>
  <c r="J32" i="87"/>
  <c r="G32" i="87"/>
  <c r="G37" i="87"/>
  <c r="I37" i="87"/>
  <c r="D27" i="87"/>
  <c r="F27" i="87"/>
  <c r="H28" i="87"/>
  <c r="I39" i="87"/>
  <c r="P31" i="87"/>
  <c r="E32" i="87"/>
  <c r="J34" i="87"/>
  <c r="P29" i="87"/>
  <c r="N33" i="87"/>
  <c r="F32" i="87"/>
  <c r="F35" i="87"/>
  <c r="P37" i="87"/>
  <c r="P55" i="87" s="1"/>
  <c r="P73" i="87" s="1"/>
  <c r="D30" i="87"/>
  <c r="H33" i="87"/>
  <c r="N32" i="87"/>
  <c r="F29" i="87"/>
  <c r="K36" i="87"/>
  <c r="H36" i="87"/>
  <c r="I36" i="87"/>
  <c r="P32" i="87"/>
  <c r="P28" i="87"/>
  <c r="K30" i="87"/>
  <c r="F39" i="87"/>
  <c r="E33" i="87"/>
  <c r="L27" i="87"/>
  <c r="L35" i="87"/>
  <c r="D37" i="87"/>
  <c r="I33" i="87"/>
  <c r="I30" i="87"/>
  <c r="F37" i="87"/>
  <c r="Q37" i="87" s="1"/>
  <c r="E18" i="87" s="1"/>
  <c r="P36" i="87"/>
  <c r="J39" i="87"/>
  <c r="K33" i="87"/>
  <c r="D32" i="87"/>
  <c r="F31" i="87"/>
  <c r="N39" i="87"/>
  <c r="P34" i="87"/>
  <c r="G28" i="87"/>
  <c r="O36" i="87"/>
  <c r="G27" i="87"/>
  <c r="D34" i="87"/>
  <c r="D31" i="87"/>
  <c r="D39" i="87"/>
  <c r="Q39" i="87" s="1"/>
  <c r="E20" i="87" s="1"/>
  <c r="G20" i="87" s="1"/>
  <c r="K37" i="87"/>
  <c r="I27" i="87"/>
  <c r="F34" i="87"/>
  <c r="G33" i="87"/>
  <c r="D33" i="87"/>
  <c r="K27" i="87"/>
  <c r="F36" i="87"/>
  <c r="F54" i="87" s="1"/>
  <c r="O28" i="87"/>
  <c r="O46" i="87" s="1"/>
  <c r="J37" i="87"/>
  <c r="I55" i="87" s="1"/>
  <c r="O27" i="87"/>
  <c r="O45" i="87" s="1"/>
  <c r="O35" i="87"/>
  <c r="L31" i="87"/>
  <c r="Q31" i="87" s="1"/>
  <c r="E12" i="87" s="1"/>
  <c r="E27" i="87"/>
  <c r="N38" i="87"/>
  <c r="D28" i="87"/>
  <c r="D36" i="87"/>
  <c r="E35" i="87"/>
  <c r="G34" i="87"/>
  <c r="F28" i="87"/>
  <c r="N36" i="87"/>
  <c r="M30" i="87"/>
  <c r="E38" i="87"/>
  <c r="L29" i="87"/>
  <c r="E29" i="87"/>
  <c r="M37" i="87"/>
  <c r="L55" i="87" s="1"/>
  <c r="E34" i="87"/>
  <c r="K29" i="87"/>
  <c r="M32" i="87"/>
  <c r="G29" i="87"/>
  <c r="F47" i="87" s="1"/>
  <c r="O37" i="87"/>
  <c r="E28" i="87"/>
  <c r="J35" i="87"/>
  <c r="G31" i="87"/>
  <c r="D38" i="87"/>
  <c r="K32" i="87"/>
  <c r="Q32" i="87" s="1"/>
  <c r="E13" i="87" s="1"/>
  <c r="O30" i="87"/>
  <c r="P30" i="87"/>
  <c r="K39" i="87"/>
  <c r="H35" i="87"/>
  <c r="H53" i="87" s="1"/>
  <c r="I31" i="87"/>
  <c r="P33" i="87"/>
  <c r="P51" i="87" s="1"/>
  <c r="P69" i="87" s="1"/>
  <c r="E31" i="87"/>
  <c r="J38" i="87"/>
  <c r="H29" i="87"/>
  <c r="E36" i="87"/>
  <c r="O31" i="87"/>
  <c r="O39" i="87"/>
  <c r="F33" i="87"/>
  <c r="M38" i="87"/>
  <c r="L56" i="87" s="1"/>
  <c r="K34" i="87"/>
  <c r="M29" i="87"/>
  <c r="L34" i="87"/>
  <c r="P27" i="87"/>
  <c r="O32" i="87"/>
  <c r="N37" i="87"/>
  <c r="L32" i="87"/>
  <c r="N27" i="87"/>
  <c r="L37" i="87"/>
  <c r="O29" i="87"/>
  <c r="N34" i="87"/>
  <c r="M39" i="87"/>
  <c r="H38" i="87"/>
  <c r="N31" i="87"/>
  <c r="M36" i="87"/>
  <c r="N28" i="87"/>
  <c r="M33" i="87"/>
  <c r="L38" i="87"/>
  <c r="J29" i="87"/>
  <c r="I34" i="87"/>
  <c r="Q34" i="87" s="1"/>
  <c r="E15" i="87" s="1"/>
  <c r="H39" i="87"/>
  <c r="F38" i="87"/>
  <c r="N35" i="87"/>
  <c r="N53" i="87" s="1"/>
  <c r="H30" i="87"/>
  <c r="G35" i="87"/>
  <c r="K28" i="87"/>
  <c r="J33" i="87"/>
  <c r="J51" i="87" s="1"/>
  <c r="I38" i="87"/>
  <c r="O33" i="87"/>
  <c r="D29" i="87"/>
  <c r="G38" i="87"/>
  <c r="G56" i="87" s="1"/>
  <c r="J30" i="87"/>
  <c r="I35" i="87"/>
  <c r="M27" i="87"/>
  <c r="J27" i="87"/>
  <c r="I32" i="87"/>
  <c r="H37" i="87"/>
  <c r="I29" i="87"/>
  <c r="H34" i="87"/>
  <c r="G39" i="87"/>
  <c r="E30" i="87"/>
  <c r="D35" i="87"/>
  <c r="P39" i="87"/>
  <c r="I28" i="87"/>
  <c r="O38" i="87"/>
  <c r="K31" i="87"/>
  <c r="J36" i="87"/>
  <c r="J54" i="87" s="1"/>
  <c r="N29" i="87"/>
  <c r="N47" i="87" s="1"/>
  <c r="M34" i="87"/>
  <c r="L39" i="87"/>
  <c r="M35" i="87"/>
  <c r="J31" i="87"/>
  <c r="P38" i="87"/>
  <c r="M31" i="87"/>
  <c r="L36" i="87"/>
  <c r="K54" i="87" s="1"/>
  <c r="F30" i="87"/>
  <c r="M28" i="87"/>
  <c r="L33" i="87"/>
  <c r="K38" i="87"/>
  <c r="L30" i="87"/>
  <c r="K35" i="87"/>
  <c r="N30" i="87"/>
  <c r="N48" i="87" s="1"/>
  <c r="H31" i="87"/>
  <c r="H49" i="87" s="1"/>
  <c r="M18" i="103"/>
  <c r="N18" i="103" s="1"/>
  <c r="G21" i="103"/>
  <c r="Q17" i="100"/>
  <c r="R17" i="100" s="1"/>
  <c r="Q195" i="103"/>
  <c r="Q187" i="103"/>
  <c r="Q193" i="103"/>
  <c r="Q185" i="103"/>
  <c r="Q192" i="103"/>
  <c r="Q191" i="103"/>
  <c r="Q197" i="103"/>
  <c r="Q189" i="103"/>
  <c r="Q190" i="103"/>
  <c r="Q188" i="103"/>
  <c r="Q186" i="103"/>
  <c r="Q196" i="103"/>
  <c r="Q194" i="103"/>
  <c r="Q88" i="102"/>
  <c r="K15" i="102" s="1"/>
  <c r="M15" i="102" s="1"/>
  <c r="N15" i="102" s="1"/>
  <c r="Q19" i="103"/>
  <c r="R19" i="103" s="1"/>
  <c r="O21" i="103"/>
  <c r="M19" i="103"/>
  <c r="N19" i="103" s="1"/>
  <c r="K21" i="103"/>
  <c r="Q18" i="103"/>
  <c r="R18" i="103" s="1"/>
  <c r="Q142" i="103"/>
  <c r="Q134" i="103"/>
  <c r="Q141" i="103"/>
  <c r="Q133" i="103"/>
  <c r="Q140" i="103"/>
  <c r="Q145" i="103"/>
  <c r="Q137" i="103"/>
  <c r="Q138" i="103"/>
  <c r="Q136" i="103"/>
  <c r="Q135" i="103"/>
  <c r="Q144" i="103"/>
  <c r="Q143" i="103"/>
  <c r="Q139" i="103"/>
  <c r="I17" i="102"/>
  <c r="F58" i="102"/>
  <c r="L16" i="102"/>
  <c r="N89" i="102"/>
  <c r="M89" i="102"/>
  <c r="J89" i="102"/>
  <c r="I89" i="102"/>
  <c r="H89" i="102"/>
  <c r="L89" i="102"/>
  <c r="K89" i="102"/>
  <c r="P89" i="102"/>
  <c r="O89" i="102"/>
  <c r="M17" i="100"/>
  <c r="N17" i="100" s="1"/>
  <c r="P19" i="100"/>
  <c r="O19" i="100"/>
  <c r="G19" i="100"/>
  <c r="L19" i="100"/>
  <c r="K19" i="100"/>
  <c r="Q185" i="100" a="1"/>
  <c r="Q133" i="100" a="1"/>
  <c r="F21" i="100"/>
  <c r="P18" i="100"/>
  <c r="O18" i="100"/>
  <c r="G18" i="100"/>
  <c r="L18" i="100"/>
  <c r="K18" i="100"/>
  <c r="Q18" i="97"/>
  <c r="R18" i="97" s="1"/>
  <c r="M18" i="97"/>
  <c r="N18" i="97" s="1"/>
  <c r="Q138" i="97"/>
  <c r="Q145" i="97"/>
  <c r="Q137" i="97"/>
  <c r="Q144" i="97"/>
  <c r="Q136" i="97"/>
  <c r="Q143" i="97"/>
  <c r="Q135" i="97"/>
  <c r="Q142" i="97"/>
  <c r="Q134" i="97"/>
  <c r="Q141" i="97"/>
  <c r="Q133" i="97"/>
  <c r="Q139" i="97"/>
  <c r="Q140" i="97"/>
  <c r="Q195" i="97"/>
  <c r="Q187" i="97"/>
  <c r="Q194" i="97"/>
  <c r="Q186" i="97"/>
  <c r="Q193" i="97"/>
  <c r="Q185" i="97"/>
  <c r="Q192" i="97"/>
  <c r="Q191" i="97"/>
  <c r="Q190" i="97"/>
  <c r="Q196" i="97"/>
  <c r="Q188" i="97"/>
  <c r="Q189" i="97"/>
  <c r="Q197" i="97"/>
  <c r="G21" i="97"/>
  <c r="Q19" i="97"/>
  <c r="R19" i="97" s="1"/>
  <c r="O21" i="97"/>
  <c r="M19" i="97"/>
  <c r="N19" i="97" s="1"/>
  <c r="K21" i="97"/>
  <c r="Q18" i="94"/>
  <c r="R18" i="94" s="1"/>
  <c r="M18" i="94"/>
  <c r="N18" i="94" s="1"/>
  <c r="G21" i="94"/>
  <c r="Q195" i="94"/>
  <c r="Q187" i="94"/>
  <c r="Q194" i="94"/>
  <c r="Q186" i="94"/>
  <c r="Q193" i="94"/>
  <c r="Q185" i="94"/>
  <c r="Q192" i="94"/>
  <c r="Q191" i="94"/>
  <c r="Q190" i="94"/>
  <c r="Q196" i="94"/>
  <c r="Q188" i="94"/>
  <c r="Q189" i="94"/>
  <c r="Q197" i="94"/>
  <c r="Q139" i="94"/>
  <c r="Q144" i="94"/>
  <c r="Q136" i="94"/>
  <c r="Q143" i="94"/>
  <c r="Q135" i="94"/>
  <c r="Q142" i="94"/>
  <c r="Q134" i="94"/>
  <c r="Q141" i="94"/>
  <c r="Q133" i="94"/>
  <c r="Q145" i="94"/>
  <c r="Q137" i="94"/>
  <c r="Q140" i="94"/>
  <c r="Q138" i="94"/>
  <c r="Q19" i="94"/>
  <c r="R19" i="94" s="1"/>
  <c r="O21" i="94"/>
  <c r="M19" i="94"/>
  <c r="N19" i="94" s="1"/>
  <c r="K21" i="94"/>
  <c r="Q39" i="93"/>
  <c r="E20" i="93" s="1"/>
  <c r="K85" i="92"/>
  <c r="K103" i="92" s="1"/>
  <c r="M83" i="92"/>
  <c r="M101" i="92" s="1"/>
  <c r="M85" i="92"/>
  <c r="M103" i="92" s="1"/>
  <c r="H86" i="92"/>
  <c r="H104" i="92" s="1"/>
  <c r="K88" i="92"/>
  <c r="K106" i="92" s="1"/>
  <c r="N82" i="92"/>
  <c r="N100" i="92" s="1"/>
  <c r="J78" i="92"/>
  <c r="J96" i="92" s="1"/>
  <c r="J114" i="92" s="1"/>
  <c r="M87" i="92"/>
  <c r="M105" i="92" s="1"/>
  <c r="I85" i="92"/>
  <c r="I103" i="92" s="1"/>
  <c r="M84" i="92"/>
  <c r="M102" i="92" s="1"/>
  <c r="G80" i="92"/>
  <c r="G98" i="92" s="1"/>
  <c r="G116" i="92" s="1"/>
  <c r="I88" i="92"/>
  <c r="I106" i="92" s="1"/>
  <c r="K87" i="92"/>
  <c r="K105" i="92" s="1"/>
  <c r="M86" i="92"/>
  <c r="M104" i="92" s="1"/>
  <c r="L82" i="92"/>
  <c r="L100" i="92" s="1"/>
  <c r="D82" i="92"/>
  <c r="D100" i="92" s="1"/>
  <c r="D118" i="92" s="1"/>
  <c r="H88" i="92"/>
  <c r="H106" i="92" s="1"/>
  <c r="J87" i="92"/>
  <c r="J105" i="92" s="1"/>
  <c r="K84" i="92"/>
  <c r="K102" i="92" s="1"/>
  <c r="Q71" i="92"/>
  <c r="E88" i="92"/>
  <c r="E106" i="92" s="1"/>
  <c r="G87" i="92"/>
  <c r="G105" i="92" s="1"/>
  <c r="J86" i="92"/>
  <c r="J104" i="92" s="1"/>
  <c r="N85" i="92"/>
  <c r="N103" i="92" s="1"/>
  <c r="L83" i="92"/>
  <c r="L101" i="92" s="1"/>
  <c r="D83" i="92"/>
  <c r="D101" i="92" s="1"/>
  <c r="D119" i="92" s="1"/>
  <c r="I82" i="92"/>
  <c r="I100" i="92" s="1"/>
  <c r="I118" i="92" s="1"/>
  <c r="N81" i="92"/>
  <c r="N99" i="92" s="1"/>
  <c r="M78" i="92"/>
  <c r="M96" i="92" s="1"/>
  <c r="M114" i="92" s="1"/>
  <c r="E78" i="92"/>
  <c r="E96" i="92" s="1"/>
  <c r="E114" i="92" s="1"/>
  <c r="H87" i="92"/>
  <c r="H105" i="92" s="1"/>
  <c r="K86" i="92"/>
  <c r="K104" i="92" s="1"/>
  <c r="D80" i="92"/>
  <c r="D98" i="92" s="1"/>
  <c r="D116" i="92" s="1"/>
  <c r="J84" i="92"/>
  <c r="J102" i="92" s="1"/>
  <c r="I79" i="92"/>
  <c r="I97" i="92" s="1"/>
  <c r="I115" i="92" s="1"/>
  <c r="P39" i="90"/>
  <c r="H39" i="90"/>
  <c r="M38" i="90"/>
  <c r="E38" i="90"/>
  <c r="J37" i="90"/>
  <c r="O36" i="90"/>
  <c r="G36" i="90"/>
  <c r="L35" i="90"/>
  <c r="D35" i="90"/>
  <c r="I34" i="90"/>
  <c r="N33" i="90"/>
  <c r="F33" i="90"/>
  <c r="K32" i="90"/>
  <c r="P31" i="90"/>
  <c r="H31" i="90"/>
  <c r="M30" i="90"/>
  <c r="E30" i="90"/>
  <c r="J29" i="90"/>
  <c r="O28" i="90"/>
  <c r="G28" i="90"/>
  <c r="L27" i="90"/>
  <c r="D27" i="90"/>
  <c r="O39" i="90"/>
  <c r="G39" i="90"/>
  <c r="L38" i="90"/>
  <c r="D38" i="90"/>
  <c r="I37" i="90"/>
  <c r="N36" i="90"/>
  <c r="F36" i="90"/>
  <c r="K35" i="90"/>
  <c r="P34" i="90"/>
  <c r="H34" i="90"/>
  <c r="M33" i="90"/>
  <c r="E33" i="90"/>
  <c r="J32" i="90"/>
  <c r="O31" i="90"/>
  <c r="G31" i="90"/>
  <c r="L30" i="90"/>
  <c r="D30" i="90"/>
  <c r="I29" i="90"/>
  <c r="N28" i="90"/>
  <c r="F28" i="90"/>
  <c r="K27" i="90"/>
  <c r="K37" i="90"/>
  <c r="M35" i="90"/>
  <c r="G33" i="90"/>
  <c r="N30" i="90"/>
  <c r="P28" i="90"/>
  <c r="E27" i="90"/>
  <c r="N39" i="90"/>
  <c r="F39" i="90"/>
  <c r="K38" i="90"/>
  <c r="P37" i="90"/>
  <c r="H37" i="90"/>
  <c r="M36" i="90"/>
  <c r="E36" i="90"/>
  <c r="J35" i="90"/>
  <c r="O34" i="90"/>
  <c r="G34" i="90"/>
  <c r="L33" i="90"/>
  <c r="D33" i="90"/>
  <c r="I32" i="90"/>
  <c r="N31" i="90"/>
  <c r="F31" i="90"/>
  <c r="K30" i="90"/>
  <c r="P29" i="90"/>
  <c r="H29" i="90"/>
  <c r="M28" i="90"/>
  <c r="E28" i="90"/>
  <c r="J27" i="90"/>
  <c r="P36" i="90"/>
  <c r="E35" i="90"/>
  <c r="D32" i="90"/>
  <c r="K29" i="90"/>
  <c r="M39" i="90"/>
  <c r="E39" i="90"/>
  <c r="J38" i="90"/>
  <c r="O37" i="90"/>
  <c r="G37" i="90"/>
  <c r="L36" i="90"/>
  <c r="D36" i="90"/>
  <c r="I35" i="90"/>
  <c r="N34" i="90"/>
  <c r="F34" i="90"/>
  <c r="K33" i="90"/>
  <c r="P32" i="90"/>
  <c r="H32" i="90"/>
  <c r="M31" i="90"/>
  <c r="E31" i="90"/>
  <c r="J30" i="90"/>
  <c r="O29" i="90"/>
  <c r="G29" i="90"/>
  <c r="L28" i="90"/>
  <c r="D28" i="90"/>
  <c r="I27" i="90"/>
  <c r="F38" i="90"/>
  <c r="L39" i="90"/>
  <c r="D39" i="90"/>
  <c r="Q39" i="90" s="1"/>
  <c r="E20" i="90" s="1"/>
  <c r="I38" i="90"/>
  <c r="N37" i="90"/>
  <c r="F37" i="90"/>
  <c r="K36" i="90"/>
  <c r="P35" i="90"/>
  <c r="H35" i="90"/>
  <c r="M34" i="90"/>
  <c r="E34" i="90"/>
  <c r="J33" i="90"/>
  <c r="O32" i="90"/>
  <c r="G32" i="90"/>
  <c r="L31" i="90"/>
  <c r="D31" i="90"/>
  <c r="I30" i="90"/>
  <c r="N29" i="90"/>
  <c r="F29" i="90"/>
  <c r="K28" i="90"/>
  <c r="P27" i="90"/>
  <c r="H27" i="90"/>
  <c r="N38" i="90"/>
  <c r="L32" i="90"/>
  <c r="K39" i="90"/>
  <c r="P38" i="90"/>
  <c r="H38" i="90"/>
  <c r="M37" i="90"/>
  <c r="E37" i="90"/>
  <c r="J36" i="90"/>
  <c r="O35" i="90"/>
  <c r="G35" i="90"/>
  <c r="L34" i="90"/>
  <c r="D34" i="90"/>
  <c r="I33" i="90"/>
  <c r="N32" i="90"/>
  <c r="F32" i="90"/>
  <c r="K31" i="90"/>
  <c r="P30" i="90"/>
  <c r="H30" i="90"/>
  <c r="M29" i="90"/>
  <c r="E29" i="90"/>
  <c r="J28" i="90"/>
  <c r="O27" i="90"/>
  <c r="G27" i="90"/>
  <c r="I39" i="90"/>
  <c r="O33" i="90"/>
  <c r="F30" i="90"/>
  <c r="M27" i="90"/>
  <c r="J39" i="90"/>
  <c r="O38" i="90"/>
  <c r="G38" i="90"/>
  <c r="L37" i="90"/>
  <c r="D37" i="90"/>
  <c r="I36" i="90"/>
  <c r="N35" i="90"/>
  <c r="F35" i="90"/>
  <c r="K34" i="90"/>
  <c r="P33" i="90"/>
  <c r="H33" i="90"/>
  <c r="M32" i="90"/>
  <c r="E32" i="90"/>
  <c r="J31" i="90"/>
  <c r="O30" i="90"/>
  <c r="G30" i="90"/>
  <c r="L29" i="90"/>
  <c r="D29" i="90"/>
  <c r="I28" i="90"/>
  <c r="N27" i="90"/>
  <c r="F27" i="90"/>
  <c r="H36" i="90"/>
  <c r="J34" i="90"/>
  <c r="I31" i="90"/>
  <c r="H28" i="90"/>
  <c r="Q17" i="91"/>
  <c r="R17" i="91" s="1"/>
  <c r="M17" i="91"/>
  <c r="N17" i="91" s="1"/>
  <c r="P19" i="91"/>
  <c r="K19" i="91"/>
  <c r="G19" i="91"/>
  <c r="O19" i="91"/>
  <c r="L19" i="91"/>
  <c r="Q185" i="91" a="1"/>
  <c r="F21" i="91"/>
  <c r="Q133" i="91" a="1"/>
  <c r="L18" i="91"/>
  <c r="O18" i="91"/>
  <c r="K18" i="91"/>
  <c r="G18" i="91"/>
  <c r="P18" i="91"/>
  <c r="P48" i="87"/>
  <c r="P66" i="87" s="1"/>
  <c r="O48" i="87"/>
  <c r="P46" i="87"/>
  <c r="P64" i="87" s="1"/>
  <c r="O52" i="87"/>
  <c r="P52" i="87"/>
  <c r="P70" i="87" s="1"/>
  <c r="K53" i="87"/>
  <c r="L52" i="87"/>
  <c r="J56" i="87"/>
  <c r="N54" i="87"/>
  <c r="M50" i="87"/>
  <c r="O53" i="87"/>
  <c r="P53" i="87"/>
  <c r="P71" i="87" s="1"/>
  <c r="P54" i="87"/>
  <c r="P72" i="87" s="1"/>
  <c r="O54" i="87"/>
  <c r="N55" i="87"/>
  <c r="P47" i="87"/>
  <c r="P65" i="87" s="1"/>
  <c r="O47" i="87"/>
  <c r="N52" i="87"/>
  <c r="N49" i="87"/>
  <c r="M54" i="87"/>
  <c r="O56" i="87"/>
  <c r="P56" i="87"/>
  <c r="P74" i="87" s="1"/>
  <c r="P49" i="87"/>
  <c r="P67" i="87" s="1"/>
  <c r="O49" i="87"/>
  <c r="I56" i="87"/>
  <c r="I53" i="87"/>
  <c r="H55" i="87"/>
  <c r="N56" i="87"/>
  <c r="K51" i="87"/>
  <c r="Q36" i="87"/>
  <c r="E17" i="87" s="1"/>
  <c r="H54" i="87"/>
  <c r="M51" i="87"/>
  <c r="L53" i="87"/>
  <c r="J53" i="87"/>
  <c r="J52" i="87"/>
  <c r="K52" i="87"/>
  <c r="P45" i="87"/>
  <c r="P63" i="87" s="1"/>
  <c r="Q27" i="87"/>
  <c r="N50" i="87"/>
  <c r="M52" i="87"/>
  <c r="M49" i="87"/>
  <c r="L51" i="87"/>
  <c r="K56" i="87"/>
  <c r="G54" i="87"/>
  <c r="M53" i="87"/>
  <c r="H56" i="87"/>
  <c r="N51" i="87"/>
  <c r="F56" i="87"/>
  <c r="G55" i="87"/>
  <c r="Q143" i="88"/>
  <c r="Q135" i="88"/>
  <c r="Q142" i="88"/>
  <c r="Q134" i="88"/>
  <c r="Q141" i="88"/>
  <c r="Q133" i="88"/>
  <c r="Q140" i="88"/>
  <c r="Q145" i="88"/>
  <c r="Q137" i="88"/>
  <c r="Q144" i="88"/>
  <c r="Q139" i="88"/>
  <c r="Q136" i="88"/>
  <c r="Q138" i="88"/>
  <c r="Q195" i="88"/>
  <c r="Q187" i="88"/>
  <c r="Q194" i="88"/>
  <c r="Q186" i="88"/>
  <c r="Q193" i="88"/>
  <c r="Q185" i="88"/>
  <c r="Q192" i="88"/>
  <c r="Q191" i="88"/>
  <c r="Q190" i="88"/>
  <c r="Q197" i="88"/>
  <c r="Q189" i="88"/>
  <c r="Q196" i="88"/>
  <c r="Q188" i="88"/>
  <c r="Q19" i="88"/>
  <c r="R19" i="88" s="1"/>
  <c r="O21" i="88"/>
  <c r="G21" i="88"/>
  <c r="Q18" i="88"/>
  <c r="R18" i="88" s="1"/>
  <c r="M19" i="88"/>
  <c r="N19" i="88" s="1"/>
  <c r="K21" i="88"/>
  <c r="M18" i="88"/>
  <c r="N18" i="88" s="1"/>
  <c r="Q141" i="66"/>
  <c r="Q123" i="66"/>
  <c r="Q137" i="66"/>
  <c r="Q119" i="66"/>
  <c r="Q146" i="66"/>
  <c r="Q128" i="66"/>
  <c r="Q143" i="66"/>
  <c r="Q125" i="66"/>
  <c r="Q145" i="66"/>
  <c r="Q127" i="66"/>
  <c r="Q138" i="66"/>
  <c r="Q120" i="66"/>
  <c r="Q144" i="66"/>
  <c r="Q126" i="66"/>
  <c r="Q147" i="66"/>
  <c r="Q129" i="66"/>
  <c r="Q140" i="66"/>
  <c r="Q122" i="66"/>
  <c r="Q112" i="66"/>
  <c r="Q76" i="66"/>
  <c r="C186" i="5"/>
  <c r="C187" i="5" s="1"/>
  <c r="C188" i="5" s="1"/>
  <c r="C189" i="5" s="1"/>
  <c r="C190" i="5" s="1"/>
  <c r="C191" i="5" s="1"/>
  <c r="C192" i="5" s="1"/>
  <c r="C193" i="5" s="1"/>
  <c r="C194" i="5" s="1"/>
  <c r="C195" i="5" s="1"/>
  <c r="C196" i="5" s="1"/>
  <c r="C197" i="5" s="1"/>
  <c r="D184" i="5"/>
  <c r="B180" i="5"/>
  <c r="B179" i="5" s="1"/>
  <c r="B178" i="5" s="1"/>
  <c r="B177" i="5" s="1"/>
  <c r="B176" i="5" s="1"/>
  <c r="B175" i="5" s="1"/>
  <c r="B174" i="5" s="1"/>
  <c r="B173" i="5" s="1"/>
  <c r="B172" i="5" s="1"/>
  <c r="B171" i="5" s="1"/>
  <c r="B170" i="5" s="1"/>
  <c r="B169" i="5" s="1"/>
  <c r="B168" i="5" s="1"/>
  <c r="C169" i="5"/>
  <c r="C170" i="5" s="1"/>
  <c r="C171" i="5" s="1"/>
  <c r="C172" i="5" s="1"/>
  <c r="C173" i="5" s="1"/>
  <c r="C174" i="5" s="1"/>
  <c r="C175" i="5" s="1"/>
  <c r="C176" i="5" s="1"/>
  <c r="C177" i="5" s="1"/>
  <c r="C178" i="5" s="1"/>
  <c r="C179" i="5" s="1"/>
  <c r="C180" i="5" s="1"/>
  <c r="D167" i="5"/>
  <c r="B163" i="5"/>
  <c r="B162" i="5" s="1"/>
  <c r="B161" i="5" s="1"/>
  <c r="B160" i="5" s="1"/>
  <c r="B159" i="5" s="1"/>
  <c r="B158" i="5" s="1"/>
  <c r="B157" i="5" s="1"/>
  <c r="B156" i="5" s="1"/>
  <c r="B155" i="5" s="1"/>
  <c r="B154" i="5" s="1"/>
  <c r="B153" i="5" s="1"/>
  <c r="B152" i="5" s="1"/>
  <c r="B151" i="5" s="1"/>
  <c r="C152" i="5"/>
  <c r="C153" i="5" s="1"/>
  <c r="C154" i="5" s="1"/>
  <c r="C155" i="5" s="1"/>
  <c r="C156" i="5" s="1"/>
  <c r="C157" i="5" s="1"/>
  <c r="C158" i="5" s="1"/>
  <c r="C159" i="5" s="1"/>
  <c r="C160" i="5" s="1"/>
  <c r="C161" i="5" s="1"/>
  <c r="C162" i="5" s="1"/>
  <c r="C163" i="5" s="1"/>
  <c r="D150" i="5"/>
  <c r="C134" i="5"/>
  <c r="C135" i="5" s="1"/>
  <c r="C136" i="5" s="1"/>
  <c r="C137" i="5" s="1"/>
  <c r="C138" i="5" s="1"/>
  <c r="C139" i="5" s="1"/>
  <c r="C140" i="5" s="1"/>
  <c r="C141" i="5" s="1"/>
  <c r="C142" i="5" s="1"/>
  <c r="C143" i="5" s="1"/>
  <c r="C144" i="5" s="1"/>
  <c r="C145" i="5" s="1"/>
  <c r="E132" i="5"/>
  <c r="E184" i="5" s="1"/>
  <c r="B128" i="5"/>
  <c r="B127" i="5" s="1"/>
  <c r="B126" i="5" s="1"/>
  <c r="B125" i="5" s="1"/>
  <c r="B124" i="5" s="1"/>
  <c r="B123" i="5" s="1"/>
  <c r="B122" i="5" s="1"/>
  <c r="B121" i="5" s="1"/>
  <c r="B120" i="5" s="1"/>
  <c r="B119" i="5" s="1"/>
  <c r="B118" i="5" s="1"/>
  <c r="B117" i="5" s="1"/>
  <c r="B116" i="5" s="1"/>
  <c r="C117" i="5"/>
  <c r="C118" i="5" s="1"/>
  <c r="C119" i="5" s="1"/>
  <c r="C120" i="5" s="1"/>
  <c r="C121" i="5" s="1"/>
  <c r="C122" i="5" s="1"/>
  <c r="C123" i="5" s="1"/>
  <c r="C124" i="5" s="1"/>
  <c r="C125" i="5" s="1"/>
  <c r="C126" i="5" s="1"/>
  <c r="C127" i="5" s="1"/>
  <c r="C128" i="5" s="1"/>
  <c r="E115" i="5"/>
  <c r="E167" i="5" s="1"/>
  <c r="B111" i="5"/>
  <c r="B110" i="5" s="1"/>
  <c r="B109" i="5" s="1"/>
  <c r="B108" i="5" s="1"/>
  <c r="B107" i="5" s="1"/>
  <c r="B106" i="5" s="1"/>
  <c r="B105" i="5" s="1"/>
  <c r="B104" i="5" s="1"/>
  <c r="B103" i="5" s="1"/>
  <c r="B102" i="5" s="1"/>
  <c r="B101" i="5" s="1"/>
  <c r="B100" i="5" s="1"/>
  <c r="B99" i="5" s="1"/>
  <c r="C100" i="5"/>
  <c r="C101" i="5" s="1"/>
  <c r="C102" i="5" s="1"/>
  <c r="C103" i="5" s="1"/>
  <c r="C104" i="5" s="1"/>
  <c r="C105" i="5" s="1"/>
  <c r="C106" i="5" s="1"/>
  <c r="C107" i="5" s="1"/>
  <c r="C108" i="5" s="1"/>
  <c r="C109" i="5" s="1"/>
  <c r="C110" i="5" s="1"/>
  <c r="C111" i="5" s="1"/>
  <c r="E98" i="5"/>
  <c r="E150" i="5" s="1"/>
  <c r="B92" i="5"/>
  <c r="B91" i="5" s="1"/>
  <c r="B90" i="5" s="1"/>
  <c r="B89" i="5" s="1"/>
  <c r="B88" i="5" s="1"/>
  <c r="B87" i="5" s="1"/>
  <c r="B86" i="5" s="1"/>
  <c r="B85" i="5" s="1"/>
  <c r="B84" i="5" s="1"/>
  <c r="B83" i="5" s="1"/>
  <c r="B82" i="5" s="1"/>
  <c r="B81" i="5" s="1"/>
  <c r="C82" i="5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D76" i="5"/>
  <c r="B76" i="5"/>
  <c r="B75" i="5" s="1"/>
  <c r="B74" i="5" s="1"/>
  <c r="B73" i="5" s="1"/>
  <c r="B72" i="5" s="1"/>
  <c r="B71" i="5" s="1"/>
  <c r="B70" i="5" s="1"/>
  <c r="B69" i="5" s="1"/>
  <c r="B68" i="5" s="1"/>
  <c r="B67" i="5" s="1"/>
  <c r="B66" i="5" s="1"/>
  <c r="B65" i="5" s="1"/>
  <c r="B64" i="5" s="1"/>
  <c r="E75" i="5"/>
  <c r="F74" i="5"/>
  <c r="G73" i="5"/>
  <c r="H72" i="5"/>
  <c r="I71" i="5"/>
  <c r="J70" i="5"/>
  <c r="K69" i="5"/>
  <c r="L68" i="5"/>
  <c r="M67" i="5"/>
  <c r="N66" i="5"/>
  <c r="O65" i="5"/>
  <c r="P64" i="5"/>
  <c r="C65" i="5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E63" i="5"/>
  <c r="F63" i="5" s="1"/>
  <c r="G63" i="5" s="1"/>
  <c r="H63" i="5" s="1"/>
  <c r="I63" i="5" s="1"/>
  <c r="P39" i="5"/>
  <c r="O39" i="5"/>
  <c r="N39" i="5"/>
  <c r="M39" i="5"/>
  <c r="L39" i="5"/>
  <c r="K39" i="5"/>
  <c r="J39" i="5"/>
  <c r="I39" i="5"/>
  <c r="H39" i="5"/>
  <c r="G39" i="5"/>
  <c r="F39" i="5"/>
  <c r="E39" i="5"/>
  <c r="D39" i="5"/>
  <c r="P57" i="5"/>
  <c r="O57" i="5"/>
  <c r="N57" i="5"/>
  <c r="M57" i="5"/>
  <c r="L57" i="5"/>
  <c r="K57" i="5"/>
  <c r="J57" i="5"/>
  <c r="I57" i="5"/>
  <c r="H57" i="5"/>
  <c r="G57" i="5"/>
  <c r="F57" i="5"/>
  <c r="E57" i="5"/>
  <c r="D57" i="5"/>
  <c r="B57" i="5"/>
  <c r="B56" i="5" s="1"/>
  <c r="B55" i="5" s="1"/>
  <c r="B54" i="5" s="1"/>
  <c r="B53" i="5" s="1"/>
  <c r="B52" i="5" s="1"/>
  <c r="B51" i="5" s="1"/>
  <c r="B50" i="5" s="1"/>
  <c r="B49" i="5" s="1"/>
  <c r="B48" i="5" s="1"/>
  <c r="B47" i="5" s="1"/>
  <c r="B46" i="5" s="1"/>
  <c r="P56" i="5"/>
  <c r="O56" i="5"/>
  <c r="N56" i="5"/>
  <c r="M56" i="5"/>
  <c r="L56" i="5"/>
  <c r="K56" i="5"/>
  <c r="J56" i="5"/>
  <c r="I56" i="5"/>
  <c r="H56" i="5"/>
  <c r="G56" i="5"/>
  <c r="F56" i="5"/>
  <c r="E56" i="5"/>
  <c r="D56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P54" i="5"/>
  <c r="O54" i="5"/>
  <c r="N54" i="5"/>
  <c r="M54" i="5"/>
  <c r="L54" i="5"/>
  <c r="K54" i="5"/>
  <c r="J54" i="5"/>
  <c r="I54" i="5"/>
  <c r="H54" i="5"/>
  <c r="G54" i="5"/>
  <c r="F54" i="5"/>
  <c r="E54" i="5"/>
  <c r="D54" i="5"/>
  <c r="P53" i="5"/>
  <c r="O53" i="5"/>
  <c r="N53" i="5"/>
  <c r="M53" i="5"/>
  <c r="L53" i="5"/>
  <c r="K53" i="5"/>
  <c r="J53" i="5"/>
  <c r="I53" i="5"/>
  <c r="H53" i="5"/>
  <c r="G53" i="5"/>
  <c r="F53" i="5"/>
  <c r="E53" i="5"/>
  <c r="D53" i="5"/>
  <c r="P52" i="5"/>
  <c r="O52" i="5"/>
  <c r="N52" i="5"/>
  <c r="M52" i="5"/>
  <c r="L52" i="5"/>
  <c r="K52" i="5"/>
  <c r="J52" i="5"/>
  <c r="I52" i="5"/>
  <c r="H52" i="5"/>
  <c r="G52" i="5"/>
  <c r="F52" i="5"/>
  <c r="E52" i="5"/>
  <c r="D52" i="5"/>
  <c r="P51" i="5"/>
  <c r="O51" i="5"/>
  <c r="N51" i="5"/>
  <c r="M51" i="5"/>
  <c r="L51" i="5"/>
  <c r="K51" i="5"/>
  <c r="J51" i="5"/>
  <c r="I51" i="5"/>
  <c r="H51" i="5"/>
  <c r="G51" i="5"/>
  <c r="F51" i="5"/>
  <c r="E51" i="5"/>
  <c r="D51" i="5"/>
  <c r="P50" i="5"/>
  <c r="O50" i="5"/>
  <c r="N50" i="5"/>
  <c r="M50" i="5"/>
  <c r="L50" i="5"/>
  <c r="K50" i="5"/>
  <c r="J50" i="5"/>
  <c r="I50" i="5"/>
  <c r="H50" i="5"/>
  <c r="G50" i="5"/>
  <c r="F50" i="5"/>
  <c r="E50" i="5"/>
  <c r="D50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P48" i="5"/>
  <c r="O48" i="5"/>
  <c r="N48" i="5"/>
  <c r="M48" i="5"/>
  <c r="L48" i="5"/>
  <c r="K48" i="5"/>
  <c r="J48" i="5"/>
  <c r="I48" i="5"/>
  <c r="H48" i="5"/>
  <c r="G48" i="5"/>
  <c r="F48" i="5"/>
  <c r="E48" i="5"/>
  <c r="D48" i="5"/>
  <c r="P47" i="5"/>
  <c r="O47" i="5"/>
  <c r="N47" i="5"/>
  <c r="M47" i="5"/>
  <c r="L47" i="5"/>
  <c r="K47" i="5"/>
  <c r="J47" i="5"/>
  <c r="I47" i="5"/>
  <c r="H47" i="5"/>
  <c r="G47" i="5"/>
  <c r="F47" i="5"/>
  <c r="E47" i="5"/>
  <c r="D47" i="5"/>
  <c r="P46" i="5"/>
  <c r="O46" i="5"/>
  <c r="N46" i="5"/>
  <c r="M46" i="5"/>
  <c r="L46" i="5"/>
  <c r="K46" i="5"/>
  <c r="J46" i="5"/>
  <c r="I46" i="5"/>
  <c r="H46" i="5"/>
  <c r="G46" i="5"/>
  <c r="F46" i="5"/>
  <c r="E46" i="5"/>
  <c r="D46" i="5"/>
  <c r="C47" i="5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B37" i="5"/>
  <c r="E25" i="5"/>
  <c r="E40" i="5" s="1"/>
  <c r="J1" i="5"/>
  <c r="L46" i="87" l="1"/>
  <c r="D85" i="106"/>
  <c r="D103" i="106" s="1"/>
  <c r="D121" i="106" s="1"/>
  <c r="K46" i="87"/>
  <c r="N83" i="106"/>
  <c r="N101" i="106" s="1"/>
  <c r="J88" i="106"/>
  <c r="J106" i="106" s="1"/>
  <c r="E56" i="87"/>
  <c r="L87" i="106"/>
  <c r="L105" i="106" s="1"/>
  <c r="H87" i="106"/>
  <c r="H105" i="106" s="1"/>
  <c r="M48" i="87"/>
  <c r="M84" i="106"/>
  <c r="M102" i="106" s="1"/>
  <c r="H88" i="106"/>
  <c r="H106" i="106" s="1"/>
  <c r="I48" i="110"/>
  <c r="L27" i="110" s="1"/>
  <c r="N27" i="110" s="1"/>
  <c r="G90" i="110"/>
  <c r="I49" i="108"/>
  <c r="L28" i="108" s="1"/>
  <c r="N28" i="108" s="1"/>
  <c r="F90" i="108"/>
  <c r="E85" i="106"/>
  <c r="E103" i="106" s="1"/>
  <c r="E121" i="106" s="1"/>
  <c r="E80" i="106"/>
  <c r="E98" i="106" s="1"/>
  <c r="E116" i="106" s="1"/>
  <c r="I49" i="109"/>
  <c r="L28" i="109" s="1"/>
  <c r="N28" i="109" s="1"/>
  <c r="F90" i="109"/>
  <c r="D79" i="106"/>
  <c r="D97" i="106" s="1"/>
  <c r="D115" i="106" s="1"/>
  <c r="J78" i="106"/>
  <c r="J96" i="106" s="1"/>
  <c r="J114" i="106" s="1"/>
  <c r="I81" i="106"/>
  <c r="I99" i="106" s="1"/>
  <c r="I117" i="106" s="1"/>
  <c r="F79" i="106"/>
  <c r="F97" i="106" s="1"/>
  <c r="F115" i="106" s="1"/>
  <c r="I84" i="106"/>
  <c r="I102" i="106" s="1"/>
  <c r="E84" i="106"/>
  <c r="E102" i="106" s="1"/>
  <c r="E120" i="106" s="1"/>
  <c r="I82" i="106"/>
  <c r="I100" i="106" s="1"/>
  <c r="I118" i="106" s="1"/>
  <c r="G81" i="106"/>
  <c r="G99" i="106" s="1"/>
  <c r="G117" i="106" s="1"/>
  <c r="I81" i="107"/>
  <c r="I99" i="107" s="1"/>
  <c r="I117" i="107" s="1"/>
  <c r="I78" i="106"/>
  <c r="I96" i="106" s="1"/>
  <c r="I114" i="106" s="1"/>
  <c r="H83" i="106"/>
  <c r="H101" i="106" s="1"/>
  <c r="H119" i="106" s="1"/>
  <c r="N79" i="106"/>
  <c r="N97" i="106" s="1"/>
  <c r="E78" i="106"/>
  <c r="E96" i="106" s="1"/>
  <c r="E114" i="106" s="1"/>
  <c r="O89" i="107"/>
  <c r="P77" i="107"/>
  <c r="P95" i="107" s="1"/>
  <c r="Q59" i="107"/>
  <c r="O77" i="107"/>
  <c r="O95" i="107" s="1"/>
  <c r="P89" i="107"/>
  <c r="G80" i="107"/>
  <c r="G98" i="107" s="1"/>
  <c r="G116" i="107" s="1"/>
  <c r="F85" i="107"/>
  <c r="F103" i="107" s="1"/>
  <c r="F121" i="107" s="1"/>
  <c r="H77" i="107"/>
  <c r="H95" i="107" s="1"/>
  <c r="H89" i="107"/>
  <c r="F87" i="107"/>
  <c r="F105" i="107" s="1"/>
  <c r="G79" i="107"/>
  <c r="G97" i="107" s="1"/>
  <c r="G115" i="107" s="1"/>
  <c r="F84" i="107"/>
  <c r="F102" i="107" s="1"/>
  <c r="F120" i="107" s="1"/>
  <c r="F81" i="107"/>
  <c r="F99" i="107" s="1"/>
  <c r="F117" i="107" s="1"/>
  <c r="E86" i="107"/>
  <c r="E104" i="107" s="1"/>
  <c r="E122" i="107" s="1"/>
  <c r="K89" i="107"/>
  <c r="K77" i="107"/>
  <c r="K95" i="107" s="1"/>
  <c r="J82" i="107"/>
  <c r="J100" i="107" s="1"/>
  <c r="J118" i="107" s="1"/>
  <c r="Q64" i="107"/>
  <c r="I87" i="107"/>
  <c r="I105" i="107" s="1"/>
  <c r="P78" i="107"/>
  <c r="P96" i="107" s="1"/>
  <c r="O78" i="107"/>
  <c r="O96" i="107" s="1"/>
  <c r="N83" i="107"/>
  <c r="N101" i="107" s="1"/>
  <c r="M88" i="107"/>
  <c r="M106" i="107" s="1"/>
  <c r="N80" i="107"/>
  <c r="N98" i="107" s="1"/>
  <c r="M85" i="107"/>
  <c r="M103" i="107" s="1"/>
  <c r="I83" i="107"/>
  <c r="I101" i="107" s="1"/>
  <c r="I119" i="107" s="1"/>
  <c r="Q65" i="107"/>
  <c r="I80" i="106"/>
  <c r="I98" i="106" s="1"/>
  <c r="I116" i="106" s="1"/>
  <c r="H85" i="106"/>
  <c r="H103" i="106" s="1"/>
  <c r="G78" i="106"/>
  <c r="G96" i="106" s="1"/>
  <c r="G114" i="106" s="1"/>
  <c r="M79" i="107"/>
  <c r="M97" i="107" s="1"/>
  <c r="M115" i="107" s="1"/>
  <c r="Q61" i="107"/>
  <c r="P85" i="107"/>
  <c r="P103" i="107" s="1"/>
  <c r="O85" i="107"/>
  <c r="O103" i="107" s="1"/>
  <c r="N82" i="107"/>
  <c r="N100" i="107" s="1"/>
  <c r="P80" i="107"/>
  <c r="P98" i="107" s="1"/>
  <c r="O80" i="107"/>
  <c r="O98" i="107" s="1"/>
  <c r="O82" i="107"/>
  <c r="O100" i="107" s="1"/>
  <c r="P82" i="107"/>
  <c r="P100" i="107" s="1"/>
  <c r="N87" i="107"/>
  <c r="N105" i="107" s="1"/>
  <c r="P79" i="107"/>
  <c r="P97" i="107" s="1"/>
  <c r="O79" i="107"/>
  <c r="O97" i="107" s="1"/>
  <c r="N84" i="107"/>
  <c r="N102" i="107" s="1"/>
  <c r="N81" i="107"/>
  <c r="N99" i="107" s="1"/>
  <c r="M86" i="107"/>
  <c r="M104" i="107" s="1"/>
  <c r="F78" i="107"/>
  <c r="F96" i="107" s="1"/>
  <c r="F114" i="107" s="1"/>
  <c r="E83" i="107"/>
  <c r="E101" i="107" s="1"/>
  <c r="E119" i="107" s="1"/>
  <c r="D88" i="107"/>
  <c r="D106" i="107" s="1"/>
  <c r="D124" i="107" s="1"/>
  <c r="Q70" i="107"/>
  <c r="J79" i="107"/>
  <c r="J97" i="107" s="1"/>
  <c r="J115" i="107" s="1"/>
  <c r="I84" i="107"/>
  <c r="I102" i="107" s="1"/>
  <c r="P81" i="107"/>
  <c r="P99" i="107" s="1"/>
  <c r="O81" i="107"/>
  <c r="O99" i="107" s="1"/>
  <c r="L84" i="107"/>
  <c r="L102" i="107" s="1"/>
  <c r="J83" i="107"/>
  <c r="J101" i="107" s="1"/>
  <c r="J89" i="107"/>
  <c r="J77" i="107"/>
  <c r="J95" i="107" s="1"/>
  <c r="N78" i="107"/>
  <c r="N96" i="107" s="1"/>
  <c r="N114" i="107" s="1"/>
  <c r="Q60" i="107"/>
  <c r="M83" i="107"/>
  <c r="M101" i="107" s="1"/>
  <c r="L88" i="107"/>
  <c r="L106" i="107" s="1"/>
  <c r="E80" i="107"/>
  <c r="E98" i="107" s="1"/>
  <c r="E116" i="107" s="1"/>
  <c r="D85" i="107"/>
  <c r="D103" i="107" s="1"/>
  <c r="D121" i="107" s="1"/>
  <c r="E89" i="107"/>
  <c r="E77" i="107"/>
  <c r="E95" i="107" s="1"/>
  <c r="G85" i="107"/>
  <c r="G103" i="107" s="1"/>
  <c r="G121" i="107" s="1"/>
  <c r="Q67" i="107"/>
  <c r="E87" i="107"/>
  <c r="E105" i="107" s="1"/>
  <c r="E123" i="107" s="1"/>
  <c r="Q69" i="107"/>
  <c r="K81" i="107"/>
  <c r="K99" i="107" s="1"/>
  <c r="K117" i="107" s="1"/>
  <c r="Q63" i="107"/>
  <c r="F89" i="107"/>
  <c r="F77" i="107"/>
  <c r="F95" i="107" s="1"/>
  <c r="E84" i="107"/>
  <c r="E102" i="107" s="1"/>
  <c r="E120" i="107" s="1"/>
  <c r="H84" i="107"/>
  <c r="H102" i="107" s="1"/>
  <c r="H120" i="107" s="1"/>
  <c r="Q66" i="107"/>
  <c r="M89" i="107"/>
  <c r="M77" i="107"/>
  <c r="M95" i="107" s="1"/>
  <c r="H80" i="106"/>
  <c r="H98" i="106" s="1"/>
  <c r="H116" i="106" s="1"/>
  <c r="J86" i="107"/>
  <c r="J104" i="107" s="1"/>
  <c r="N89" i="107"/>
  <c r="N77" i="107"/>
  <c r="N95" i="107" s="1"/>
  <c r="N79" i="107"/>
  <c r="N97" i="107" s="1"/>
  <c r="M84" i="107"/>
  <c r="M102" i="107" s="1"/>
  <c r="M81" i="107"/>
  <c r="M99" i="107" s="1"/>
  <c r="L86" i="107"/>
  <c r="L104" i="107" s="1"/>
  <c r="M78" i="107"/>
  <c r="M96" i="107" s="1"/>
  <c r="M114" i="107" s="1"/>
  <c r="L83" i="107"/>
  <c r="L101" i="107" s="1"/>
  <c r="K88" i="107"/>
  <c r="K106" i="107" s="1"/>
  <c r="H78" i="107"/>
  <c r="H96" i="107" s="1"/>
  <c r="H114" i="107" s="1"/>
  <c r="G83" i="107"/>
  <c r="G101" i="107" s="1"/>
  <c r="G119" i="107" s="1"/>
  <c r="F88" i="107"/>
  <c r="F106" i="107" s="1"/>
  <c r="F83" i="106"/>
  <c r="F101" i="106" s="1"/>
  <c r="F119" i="106" s="1"/>
  <c r="E52" i="107"/>
  <c r="E31" i="107"/>
  <c r="G31" i="107" s="1"/>
  <c r="G89" i="107"/>
  <c r="G77" i="107"/>
  <c r="G95" i="107" s="1"/>
  <c r="I80" i="107"/>
  <c r="I98" i="107" s="1"/>
  <c r="I116" i="107" s="1"/>
  <c r="H85" i="107"/>
  <c r="H103" i="107" s="1"/>
  <c r="I77" i="107"/>
  <c r="I95" i="107" s="1"/>
  <c r="I89" i="107"/>
  <c r="H82" i="107"/>
  <c r="H100" i="107" s="1"/>
  <c r="H118" i="107" s="1"/>
  <c r="G87" i="107"/>
  <c r="G105" i="107" s="1"/>
  <c r="H79" i="107"/>
  <c r="H97" i="107" s="1"/>
  <c r="H115" i="107" s="1"/>
  <c r="G84" i="107"/>
  <c r="G102" i="107" s="1"/>
  <c r="G120" i="107" s="1"/>
  <c r="L80" i="107"/>
  <c r="L98" i="107" s="1"/>
  <c r="L116" i="107" s="1"/>
  <c r="Q62" i="107"/>
  <c r="K85" i="107"/>
  <c r="K103" i="107" s="1"/>
  <c r="D89" i="107"/>
  <c r="D77" i="107"/>
  <c r="D95" i="107" s="1"/>
  <c r="P86" i="107"/>
  <c r="P104" i="107" s="1"/>
  <c r="O86" i="107"/>
  <c r="O104" i="107" s="1"/>
  <c r="O83" i="107"/>
  <c r="O101" i="107" s="1"/>
  <c r="P83" i="107"/>
  <c r="P101" i="107" s="1"/>
  <c r="N88" i="107"/>
  <c r="N106" i="107" s="1"/>
  <c r="E82" i="106"/>
  <c r="E100" i="106" s="1"/>
  <c r="E118" i="106" s="1"/>
  <c r="D87" i="106"/>
  <c r="D105" i="106" s="1"/>
  <c r="D123" i="106" s="1"/>
  <c r="J78" i="107"/>
  <c r="J96" i="107" s="1"/>
  <c r="J114" i="107" s="1"/>
  <c r="H80" i="107"/>
  <c r="H98" i="107" s="1"/>
  <c r="H116" i="107" s="1"/>
  <c r="F82" i="107"/>
  <c r="F100" i="107" s="1"/>
  <c r="F118" i="107" s="1"/>
  <c r="P88" i="107"/>
  <c r="P106" i="107" s="1"/>
  <c r="O88" i="107"/>
  <c r="O106" i="107" s="1"/>
  <c r="D81" i="107"/>
  <c r="D99" i="107" s="1"/>
  <c r="D117" i="107" s="1"/>
  <c r="D78" i="107"/>
  <c r="D96" i="107" s="1"/>
  <c r="D114" i="107" s="1"/>
  <c r="P87" i="107"/>
  <c r="P105" i="107" s="1"/>
  <c r="O87" i="107"/>
  <c r="O105" i="107" s="1"/>
  <c r="P84" i="107"/>
  <c r="P102" i="107" s="1"/>
  <c r="O84" i="107"/>
  <c r="O102" i="107" s="1"/>
  <c r="G81" i="107"/>
  <c r="G99" i="107" s="1"/>
  <c r="G117" i="107" s="1"/>
  <c r="F86" i="107"/>
  <c r="F104" i="107" s="1"/>
  <c r="F122" i="107" s="1"/>
  <c r="Q68" i="107"/>
  <c r="L89" i="107"/>
  <c r="L77" i="107"/>
  <c r="L95" i="107" s="1"/>
  <c r="K82" i="107"/>
  <c r="K100" i="107" s="1"/>
  <c r="J87" i="107"/>
  <c r="J105" i="107" s="1"/>
  <c r="K79" i="107"/>
  <c r="K97" i="107" s="1"/>
  <c r="K115" i="107" s="1"/>
  <c r="J84" i="107"/>
  <c r="J102" i="107" s="1"/>
  <c r="H78" i="106"/>
  <c r="H96" i="106" s="1"/>
  <c r="H114" i="106" s="1"/>
  <c r="K78" i="106"/>
  <c r="K96" i="106" s="1"/>
  <c r="K114" i="106" s="1"/>
  <c r="J83" i="106"/>
  <c r="J101" i="106" s="1"/>
  <c r="D83" i="106"/>
  <c r="D101" i="106" s="1"/>
  <c r="D119" i="106" s="1"/>
  <c r="G86" i="106"/>
  <c r="G104" i="106" s="1"/>
  <c r="G83" i="106"/>
  <c r="G101" i="106" s="1"/>
  <c r="G119" i="106" s="1"/>
  <c r="O83" i="106"/>
  <c r="O101" i="106" s="1"/>
  <c r="P83" i="106"/>
  <c r="P101" i="106" s="1"/>
  <c r="N77" i="106"/>
  <c r="N95" i="106" s="1"/>
  <c r="N89" i="106"/>
  <c r="M82" i="106"/>
  <c r="M100" i="106" s="1"/>
  <c r="G77" i="106"/>
  <c r="G95" i="106" s="1"/>
  <c r="G89" i="106"/>
  <c r="F82" i="106"/>
  <c r="F100" i="106" s="1"/>
  <c r="F118" i="106" s="1"/>
  <c r="E87" i="106"/>
  <c r="E105" i="106" s="1"/>
  <c r="E123" i="106" s="1"/>
  <c r="Q69" i="106"/>
  <c r="M77" i="106"/>
  <c r="M95" i="106" s="1"/>
  <c r="M89" i="106"/>
  <c r="G79" i="106"/>
  <c r="G97" i="106" s="1"/>
  <c r="G115" i="106" s="1"/>
  <c r="F84" i="106"/>
  <c r="F102" i="106" s="1"/>
  <c r="F120" i="106" s="1"/>
  <c r="J77" i="106"/>
  <c r="J95" i="106" s="1"/>
  <c r="J89" i="106"/>
  <c r="E77" i="106"/>
  <c r="E95" i="106" s="1"/>
  <c r="E89" i="106"/>
  <c r="F86" i="106"/>
  <c r="F104" i="106" s="1"/>
  <c r="F122" i="106" s="1"/>
  <c r="Q68" i="106"/>
  <c r="L78" i="106"/>
  <c r="L96" i="106" s="1"/>
  <c r="L114" i="106" s="1"/>
  <c r="K83" i="106"/>
  <c r="K101" i="106" s="1"/>
  <c r="L80" i="106"/>
  <c r="L98" i="106" s="1"/>
  <c r="L116" i="106" s="1"/>
  <c r="Q62" i="106"/>
  <c r="J84" i="106"/>
  <c r="J102" i="106" s="1"/>
  <c r="G88" i="106"/>
  <c r="G106" i="106" s="1"/>
  <c r="P77" i="106"/>
  <c r="P95" i="106" s="1"/>
  <c r="O77" i="106"/>
  <c r="O95" i="106" s="1"/>
  <c r="Q59" i="106"/>
  <c r="O89" i="106"/>
  <c r="P89" i="106"/>
  <c r="N82" i="106"/>
  <c r="N100" i="106" s="1"/>
  <c r="M87" i="106"/>
  <c r="M105" i="106" s="1"/>
  <c r="P79" i="106"/>
  <c r="P97" i="106" s="1"/>
  <c r="O79" i="106"/>
  <c r="O97" i="106" s="1"/>
  <c r="N84" i="106"/>
  <c r="N102" i="106" s="1"/>
  <c r="P81" i="106"/>
  <c r="P99" i="106" s="1"/>
  <c r="O81" i="106"/>
  <c r="O99" i="106" s="1"/>
  <c r="N86" i="106"/>
  <c r="N104" i="106" s="1"/>
  <c r="L85" i="106"/>
  <c r="L103" i="106" s="1"/>
  <c r="P88" i="106"/>
  <c r="P106" i="106" s="1"/>
  <c r="O88" i="106"/>
  <c r="O106" i="106" s="1"/>
  <c r="I83" i="106"/>
  <c r="I101" i="106" s="1"/>
  <c r="I119" i="106" s="1"/>
  <c r="Q65" i="106"/>
  <c r="J80" i="106"/>
  <c r="J98" i="106" s="1"/>
  <c r="J116" i="106" s="1"/>
  <c r="I85" i="106"/>
  <c r="I103" i="106" s="1"/>
  <c r="M78" i="106"/>
  <c r="M96" i="106" s="1"/>
  <c r="M114" i="106" s="1"/>
  <c r="L83" i="106"/>
  <c r="L101" i="106" s="1"/>
  <c r="K88" i="106"/>
  <c r="K106" i="106" s="1"/>
  <c r="K77" i="106"/>
  <c r="K95" i="106" s="1"/>
  <c r="K89" i="106"/>
  <c r="J82" i="106"/>
  <c r="J100" i="106" s="1"/>
  <c r="J118" i="106" s="1"/>
  <c r="Q64" i="106"/>
  <c r="I87" i="106"/>
  <c r="I105" i="106" s="1"/>
  <c r="F77" i="106"/>
  <c r="F95" i="106" s="1"/>
  <c r="F89" i="106"/>
  <c r="M85" i="106"/>
  <c r="M103" i="106" s="1"/>
  <c r="K84" i="106"/>
  <c r="K102" i="106" s="1"/>
  <c r="E79" i="106"/>
  <c r="E97" i="106" s="1"/>
  <c r="E115" i="106" s="1"/>
  <c r="D84" i="106"/>
  <c r="D102" i="106" s="1"/>
  <c r="D120" i="106" s="1"/>
  <c r="E52" i="106"/>
  <c r="E31" i="106"/>
  <c r="G31" i="106" s="1"/>
  <c r="D81" i="106"/>
  <c r="D99" i="106" s="1"/>
  <c r="D117" i="106" s="1"/>
  <c r="K79" i="106"/>
  <c r="K97" i="106" s="1"/>
  <c r="K115" i="106" s="1"/>
  <c r="E81" i="106"/>
  <c r="E99" i="106" s="1"/>
  <c r="E117" i="106" s="1"/>
  <c r="D86" i="106"/>
  <c r="D104" i="106" s="1"/>
  <c r="D122" i="106" s="1"/>
  <c r="M80" i="106"/>
  <c r="M98" i="106" s="1"/>
  <c r="H79" i="106"/>
  <c r="H97" i="106" s="1"/>
  <c r="H115" i="106" s="1"/>
  <c r="G84" i="106"/>
  <c r="G102" i="106" s="1"/>
  <c r="G120" i="106" s="1"/>
  <c r="F78" i="106"/>
  <c r="F96" i="106" s="1"/>
  <c r="F114" i="106" s="1"/>
  <c r="E83" i="106"/>
  <c r="E101" i="106" s="1"/>
  <c r="E119" i="106" s="1"/>
  <c r="D88" i="106"/>
  <c r="D106" i="106" s="1"/>
  <c r="D124" i="106" s="1"/>
  <c r="Q70" i="106"/>
  <c r="H86" i="106"/>
  <c r="H104" i="106" s="1"/>
  <c r="G80" i="106"/>
  <c r="G98" i="106" s="1"/>
  <c r="G116" i="106" s="1"/>
  <c r="F85" i="106"/>
  <c r="F103" i="106" s="1"/>
  <c r="F121" i="106" s="1"/>
  <c r="P78" i="106"/>
  <c r="P96" i="106" s="1"/>
  <c r="O78" i="106"/>
  <c r="O96" i="106" s="1"/>
  <c r="M79" i="106"/>
  <c r="M97" i="106" s="1"/>
  <c r="M115" i="106" s="1"/>
  <c r="Q61" i="106"/>
  <c r="L84" i="106"/>
  <c r="L102" i="106" s="1"/>
  <c r="N88" i="106"/>
  <c r="N106" i="106" s="1"/>
  <c r="L81" i="106"/>
  <c r="L99" i="106" s="1"/>
  <c r="K86" i="106"/>
  <c r="K104" i="106" s="1"/>
  <c r="K87" i="106"/>
  <c r="K105" i="106" s="1"/>
  <c r="M81" i="106"/>
  <c r="M99" i="106" s="1"/>
  <c r="L86" i="106"/>
  <c r="L104" i="106" s="1"/>
  <c r="K82" i="106"/>
  <c r="K100" i="106" s="1"/>
  <c r="P84" i="106"/>
  <c r="P102" i="106" s="1"/>
  <c r="O84" i="106"/>
  <c r="O102" i="106" s="1"/>
  <c r="N78" i="106"/>
  <c r="N96" i="106" s="1"/>
  <c r="N114" i="106" s="1"/>
  <c r="Q60" i="106"/>
  <c r="M83" i="106"/>
  <c r="M101" i="106" s="1"/>
  <c r="L88" i="106"/>
  <c r="L106" i="106" s="1"/>
  <c r="F80" i="106"/>
  <c r="F98" i="106" s="1"/>
  <c r="F116" i="106" s="1"/>
  <c r="O80" i="106"/>
  <c r="O98" i="106" s="1"/>
  <c r="P80" i="106"/>
  <c r="P98" i="106" s="1"/>
  <c r="G85" i="106"/>
  <c r="G103" i="106" s="1"/>
  <c r="G121" i="106" s="1"/>
  <c r="Q67" i="106"/>
  <c r="H77" i="106"/>
  <c r="H95" i="106" s="1"/>
  <c r="H89" i="106"/>
  <c r="G82" i="106"/>
  <c r="G100" i="106" s="1"/>
  <c r="G118" i="106" s="1"/>
  <c r="F87" i="106"/>
  <c r="F105" i="106" s="1"/>
  <c r="I77" i="106"/>
  <c r="I95" i="106" s="1"/>
  <c r="I89" i="106"/>
  <c r="H82" i="106"/>
  <c r="H100" i="106" s="1"/>
  <c r="H118" i="106" s="1"/>
  <c r="G87" i="106"/>
  <c r="G105" i="106" s="1"/>
  <c r="K80" i="106"/>
  <c r="K98" i="106" s="1"/>
  <c r="K116" i="106" s="1"/>
  <c r="J85" i="106"/>
  <c r="J103" i="106" s="1"/>
  <c r="D77" i="106"/>
  <c r="D95" i="106" s="1"/>
  <c r="D89" i="106"/>
  <c r="I79" i="106"/>
  <c r="I97" i="106" s="1"/>
  <c r="I115" i="106" s="1"/>
  <c r="H84" i="106"/>
  <c r="H102" i="106" s="1"/>
  <c r="H120" i="106" s="1"/>
  <c r="Q66" i="106"/>
  <c r="K81" i="106"/>
  <c r="K99" i="106" s="1"/>
  <c r="K117" i="106" s="1"/>
  <c r="Q63" i="106"/>
  <c r="O86" i="106"/>
  <c r="O104" i="106" s="1"/>
  <c r="P86" i="106"/>
  <c r="P104" i="106" s="1"/>
  <c r="L77" i="106"/>
  <c r="L95" i="106" s="1"/>
  <c r="L89" i="106"/>
  <c r="D82" i="106"/>
  <c r="D100" i="106" s="1"/>
  <c r="D118" i="106" s="1"/>
  <c r="J81" i="106"/>
  <c r="J99" i="106" s="1"/>
  <c r="J117" i="106" s="1"/>
  <c r="P85" i="106"/>
  <c r="P103" i="106" s="1"/>
  <c r="O85" i="106"/>
  <c r="O103" i="106" s="1"/>
  <c r="P82" i="106"/>
  <c r="P100" i="106" s="1"/>
  <c r="O82" i="106"/>
  <c r="O100" i="106" s="1"/>
  <c r="N87" i="106"/>
  <c r="N105" i="106" s="1"/>
  <c r="D78" i="106"/>
  <c r="D96" i="106" s="1"/>
  <c r="D114" i="106" s="1"/>
  <c r="P87" i="106"/>
  <c r="P105" i="106" s="1"/>
  <c r="O87" i="106"/>
  <c r="O105" i="106" s="1"/>
  <c r="F81" i="106"/>
  <c r="F99" i="106" s="1"/>
  <c r="F117" i="106" s="1"/>
  <c r="E86" i="106"/>
  <c r="E104" i="106" s="1"/>
  <c r="E122" i="106" s="1"/>
  <c r="H81" i="106"/>
  <c r="H99" i="106" s="1"/>
  <c r="H117" i="106" s="1"/>
  <c r="D80" i="106"/>
  <c r="D98" i="106" s="1"/>
  <c r="D116" i="106" s="1"/>
  <c r="D46" i="87"/>
  <c r="I48" i="105"/>
  <c r="L27" i="105" s="1"/>
  <c r="N27" i="105" s="1"/>
  <c r="G90" i="105"/>
  <c r="E52" i="92"/>
  <c r="G52" i="92" s="1"/>
  <c r="E31" i="92"/>
  <c r="G31" i="92" s="1"/>
  <c r="I52" i="87"/>
  <c r="K45" i="87"/>
  <c r="F46" i="87"/>
  <c r="Q38" i="87"/>
  <c r="E19" i="87" s="1"/>
  <c r="G19" i="87" s="1"/>
  <c r="K48" i="87"/>
  <c r="J45" i="87"/>
  <c r="D45" i="87"/>
  <c r="G51" i="87"/>
  <c r="L49" i="87"/>
  <c r="J48" i="87"/>
  <c r="H51" i="87"/>
  <c r="L48" i="87"/>
  <c r="Q33" i="87"/>
  <c r="E14" i="87" s="1"/>
  <c r="G14" i="87" s="1"/>
  <c r="J46" i="87"/>
  <c r="L45" i="87"/>
  <c r="D51" i="87"/>
  <c r="I46" i="87"/>
  <c r="J47" i="87"/>
  <c r="E55" i="87"/>
  <c r="G47" i="87"/>
  <c r="Q30" i="87"/>
  <c r="E11" i="87" s="1"/>
  <c r="G11" i="87" s="1"/>
  <c r="E52" i="87"/>
  <c r="F52" i="87"/>
  <c r="F55" i="87"/>
  <c r="H52" i="87"/>
  <c r="I49" i="87"/>
  <c r="D54" i="87"/>
  <c r="J49" i="87"/>
  <c r="K47" i="87"/>
  <c r="D50" i="87"/>
  <c r="F50" i="87"/>
  <c r="D48" i="87"/>
  <c r="D56" i="87"/>
  <c r="F51" i="87"/>
  <c r="I47" i="87"/>
  <c r="E54" i="87"/>
  <c r="I45" i="87"/>
  <c r="I50" i="87"/>
  <c r="D55" i="87"/>
  <c r="H48" i="87"/>
  <c r="M46" i="87"/>
  <c r="N45" i="87"/>
  <c r="D47" i="87"/>
  <c r="E49" i="87"/>
  <c r="D49" i="87"/>
  <c r="J50" i="87"/>
  <c r="D52" i="87"/>
  <c r="Q87" i="99"/>
  <c r="K14" i="99" s="1"/>
  <c r="M14" i="99" s="1"/>
  <c r="N14" i="99" s="1"/>
  <c r="J88" i="99"/>
  <c r="N88" i="99"/>
  <c r="L88" i="99"/>
  <c r="K88" i="99"/>
  <c r="M88" i="99"/>
  <c r="L15" i="99"/>
  <c r="O88" i="99"/>
  <c r="P88" i="99"/>
  <c r="I88" i="99"/>
  <c r="F53" i="87"/>
  <c r="H46" i="87"/>
  <c r="G45" i="87"/>
  <c r="F45" i="87"/>
  <c r="J89" i="96"/>
  <c r="H89" i="96"/>
  <c r="O89" i="96"/>
  <c r="I89" i="96"/>
  <c r="M89" i="96"/>
  <c r="P89" i="96"/>
  <c r="L89" i="96"/>
  <c r="K89" i="96"/>
  <c r="N89" i="96"/>
  <c r="L16" i="96"/>
  <c r="I17" i="96"/>
  <c r="F58" i="96"/>
  <c r="Q88" i="96"/>
  <c r="K15" i="96" s="1"/>
  <c r="M15" i="96" s="1"/>
  <c r="N15" i="96" s="1"/>
  <c r="I16" i="99"/>
  <c r="G58" i="99"/>
  <c r="G46" i="87"/>
  <c r="F49" i="87"/>
  <c r="E53" i="87"/>
  <c r="H50" i="87"/>
  <c r="H45" i="87"/>
  <c r="E47" i="87"/>
  <c r="E51" i="87"/>
  <c r="Q28" i="87"/>
  <c r="E9" i="87" s="1"/>
  <c r="G9" i="87" s="1"/>
  <c r="G50" i="87"/>
  <c r="O55" i="87"/>
  <c r="M45" i="87"/>
  <c r="M56" i="87"/>
  <c r="E45" i="87"/>
  <c r="H47" i="87"/>
  <c r="Q35" i="87"/>
  <c r="E16" i="87" s="1"/>
  <c r="G16" i="87" s="1"/>
  <c r="K49" i="87"/>
  <c r="G53" i="87"/>
  <c r="E50" i="87"/>
  <c r="L47" i="87"/>
  <c r="E46" i="87"/>
  <c r="E57" i="87"/>
  <c r="D53" i="87"/>
  <c r="J55" i="87"/>
  <c r="O50" i="87"/>
  <c r="I51" i="87"/>
  <c r="K55" i="87"/>
  <c r="N46" i="87"/>
  <c r="F48" i="87"/>
  <c r="M55" i="87"/>
  <c r="L54" i="87"/>
  <c r="K57" i="87"/>
  <c r="K71" i="87" s="1"/>
  <c r="I48" i="87"/>
  <c r="G48" i="87"/>
  <c r="D57" i="87"/>
  <c r="P50" i="87"/>
  <c r="P68" i="87" s="1"/>
  <c r="Q29" i="87"/>
  <c r="E10" i="87" s="1"/>
  <c r="G10" i="87" s="1"/>
  <c r="O57" i="87"/>
  <c r="O69" i="87" s="1"/>
  <c r="E48" i="87"/>
  <c r="M47" i="87"/>
  <c r="O51" i="87"/>
  <c r="H57" i="87"/>
  <c r="H67" i="87" s="1"/>
  <c r="I57" i="87"/>
  <c r="I73" i="87" s="1"/>
  <c r="G49" i="87"/>
  <c r="M57" i="87"/>
  <c r="M70" i="87" s="1"/>
  <c r="G57" i="87"/>
  <c r="J57" i="87"/>
  <c r="N57" i="87"/>
  <c r="N72" i="87" s="1"/>
  <c r="L57" i="87"/>
  <c r="L71" i="87" s="1"/>
  <c r="K50" i="87"/>
  <c r="I54" i="87"/>
  <c r="F57" i="87"/>
  <c r="F72" i="87" s="1"/>
  <c r="L50" i="87"/>
  <c r="G52" i="87"/>
  <c r="D146" i="103" a="1"/>
  <c r="D198" i="103" a="1"/>
  <c r="Q18" i="100"/>
  <c r="R18" i="100" s="1"/>
  <c r="I18" i="102"/>
  <c r="E58" i="102"/>
  <c r="L17" i="102"/>
  <c r="L90" i="102"/>
  <c r="I90" i="102"/>
  <c r="G90" i="102"/>
  <c r="H90" i="102"/>
  <c r="N90" i="102"/>
  <c r="M90" i="102"/>
  <c r="P90" i="102"/>
  <c r="K90" i="102"/>
  <c r="J90" i="102"/>
  <c r="O90" i="102"/>
  <c r="Q89" i="102"/>
  <c r="K16" i="102" s="1"/>
  <c r="M16" i="102" s="1"/>
  <c r="N16" i="102" s="1"/>
  <c r="M18" i="100"/>
  <c r="N18" i="100" s="1"/>
  <c r="Q195" i="100"/>
  <c r="Q187" i="100"/>
  <c r="Q194" i="100"/>
  <c r="Q186" i="100"/>
  <c r="Q193" i="100"/>
  <c r="Q185" i="100"/>
  <c r="Q192" i="100"/>
  <c r="Q191" i="100"/>
  <c r="Q190" i="100"/>
  <c r="Q197" i="100"/>
  <c r="Q189" i="100"/>
  <c r="Q188" i="100"/>
  <c r="Q196" i="100"/>
  <c r="M19" i="100"/>
  <c r="N19" i="100" s="1"/>
  <c r="K21" i="100"/>
  <c r="G21" i="100"/>
  <c r="Q19" i="100"/>
  <c r="R19" i="100" s="1"/>
  <c r="O21" i="100"/>
  <c r="Q140" i="100"/>
  <c r="Q139" i="100"/>
  <c r="Q138" i="100"/>
  <c r="Q145" i="100"/>
  <c r="Q137" i="100"/>
  <c r="Q144" i="100"/>
  <c r="Q136" i="100"/>
  <c r="Q143" i="100"/>
  <c r="Q135" i="100"/>
  <c r="Q142" i="100"/>
  <c r="Q141" i="100"/>
  <c r="Q134" i="100"/>
  <c r="Q133" i="100"/>
  <c r="D198" i="97" a="1"/>
  <c r="D146" i="97" a="1"/>
  <c r="E86" i="92"/>
  <c r="E104" i="92" s="1"/>
  <c r="E122" i="92" s="1"/>
  <c r="G86" i="92"/>
  <c r="G104" i="92" s="1"/>
  <c r="F81" i="92"/>
  <c r="F99" i="92" s="1"/>
  <c r="F117" i="92" s="1"/>
  <c r="L81" i="92"/>
  <c r="L99" i="92" s="1"/>
  <c r="G78" i="92"/>
  <c r="G96" i="92" s="1"/>
  <c r="G114" i="92" s="1"/>
  <c r="F83" i="92"/>
  <c r="F101" i="92" s="1"/>
  <c r="F119" i="92" s="1"/>
  <c r="G79" i="92"/>
  <c r="G97" i="92" s="1"/>
  <c r="G115" i="92" s="1"/>
  <c r="D146" i="94" a="1"/>
  <c r="D198" i="94" a="1"/>
  <c r="E79" i="92"/>
  <c r="E97" i="92" s="1"/>
  <c r="E115" i="92" s="1"/>
  <c r="E84" i="92"/>
  <c r="E102" i="92" s="1"/>
  <c r="E120" i="92" s="1"/>
  <c r="G82" i="92"/>
  <c r="G100" i="92" s="1"/>
  <c r="G118" i="92" s="1"/>
  <c r="J80" i="92"/>
  <c r="J98" i="92" s="1"/>
  <c r="J116" i="92" s="1"/>
  <c r="F85" i="92"/>
  <c r="F103" i="92" s="1"/>
  <c r="F121" i="92" s="1"/>
  <c r="D85" i="92"/>
  <c r="D103" i="92" s="1"/>
  <c r="D121" i="92" s="1"/>
  <c r="G47" i="93"/>
  <c r="K47" i="93"/>
  <c r="F52" i="93"/>
  <c r="L46" i="93"/>
  <c r="D54" i="93"/>
  <c r="K46" i="93"/>
  <c r="J51" i="93"/>
  <c r="I56" i="93"/>
  <c r="K48" i="93"/>
  <c r="J53" i="93"/>
  <c r="H52" i="93"/>
  <c r="Q34" i="93"/>
  <c r="E15" i="93" s="1"/>
  <c r="H49" i="93"/>
  <c r="G54" i="93"/>
  <c r="G51" i="93"/>
  <c r="F56" i="93"/>
  <c r="G48" i="93"/>
  <c r="F53" i="93"/>
  <c r="G57" i="93"/>
  <c r="G45" i="93"/>
  <c r="F50" i="93"/>
  <c r="E55" i="93"/>
  <c r="Q37" i="93"/>
  <c r="E18" i="93" s="1"/>
  <c r="N48" i="93"/>
  <c r="G49" i="93"/>
  <c r="F48" i="93"/>
  <c r="I45" i="93"/>
  <c r="I57" i="93"/>
  <c r="F47" i="93"/>
  <c r="E52" i="93"/>
  <c r="E54" i="93"/>
  <c r="D57" i="93"/>
  <c r="D45" i="93"/>
  <c r="O54" i="93"/>
  <c r="P54" i="93"/>
  <c r="P72" i="93" s="1"/>
  <c r="P51" i="93"/>
  <c r="P69" i="93" s="1"/>
  <c r="O51" i="93"/>
  <c r="N56" i="93"/>
  <c r="P48" i="93"/>
  <c r="P66" i="93" s="1"/>
  <c r="O48" i="93"/>
  <c r="N53" i="93"/>
  <c r="O57" i="93"/>
  <c r="P45" i="93"/>
  <c r="P63" i="93" s="1"/>
  <c r="O45" i="93"/>
  <c r="Q27" i="93"/>
  <c r="N50" i="93"/>
  <c r="M55" i="93"/>
  <c r="F49" i="93"/>
  <c r="E80" i="92"/>
  <c r="E98" i="92" s="1"/>
  <c r="E116" i="92" s="1"/>
  <c r="D87" i="92"/>
  <c r="D105" i="92" s="1"/>
  <c r="D123" i="92" s="1"/>
  <c r="K51" i="93"/>
  <c r="H46" i="93"/>
  <c r="O49" i="93"/>
  <c r="P49" i="93"/>
  <c r="P67" i="93" s="1"/>
  <c r="N47" i="93"/>
  <c r="M52" i="93"/>
  <c r="N49" i="93"/>
  <c r="M54" i="93"/>
  <c r="K53" i="93"/>
  <c r="L57" i="93"/>
  <c r="L45" i="93"/>
  <c r="K50" i="93"/>
  <c r="J55" i="93"/>
  <c r="J52" i="93"/>
  <c r="J49" i="93"/>
  <c r="I54" i="93"/>
  <c r="J46" i="93"/>
  <c r="I51" i="93"/>
  <c r="Q33" i="93"/>
  <c r="E14" i="93" s="1"/>
  <c r="H56" i="93"/>
  <c r="G55" i="93"/>
  <c r="J56" i="93"/>
  <c r="D48" i="93"/>
  <c r="I53" i="93"/>
  <c r="L48" i="93"/>
  <c r="Q30" i="93"/>
  <c r="E11" i="93" s="1"/>
  <c r="I48" i="93"/>
  <c r="H53" i="93"/>
  <c r="J45" i="93"/>
  <c r="J57" i="93"/>
  <c r="I50" i="93"/>
  <c r="H55" i="93"/>
  <c r="F54" i="93"/>
  <c r="Q36" i="93"/>
  <c r="E17" i="93" s="1"/>
  <c r="G46" i="93"/>
  <c r="F51" i="93"/>
  <c r="E56" i="93"/>
  <c r="E53" i="93"/>
  <c r="F57" i="93"/>
  <c r="F45" i="93"/>
  <c r="E50" i="93"/>
  <c r="D55" i="93"/>
  <c r="E47" i="93"/>
  <c r="D52" i="93"/>
  <c r="M45" i="93"/>
  <c r="M57" i="93"/>
  <c r="I47" i="93"/>
  <c r="M49" i="93"/>
  <c r="E45" i="93"/>
  <c r="E57" i="93"/>
  <c r="J50" i="93"/>
  <c r="Q32" i="93"/>
  <c r="E13" i="93" s="1"/>
  <c r="D49" i="93"/>
  <c r="E46" i="93"/>
  <c r="D51" i="93"/>
  <c r="N54" i="93"/>
  <c r="O46" i="93"/>
  <c r="P46" i="93"/>
  <c r="P64" i="93" s="1"/>
  <c r="N51" i="93"/>
  <c r="M56" i="93"/>
  <c r="M53" i="93"/>
  <c r="N57" i="93"/>
  <c r="N45" i="93"/>
  <c r="M50" i="93"/>
  <c r="L55" i="93"/>
  <c r="M47" i="93"/>
  <c r="Q29" i="93"/>
  <c r="E10" i="93" s="1"/>
  <c r="L52" i="93"/>
  <c r="E49" i="93"/>
  <c r="F46" i="93"/>
  <c r="N52" i="93"/>
  <c r="N46" i="93"/>
  <c r="Q28" i="93"/>
  <c r="E9" i="93" s="1"/>
  <c r="L54" i="93"/>
  <c r="L49" i="93"/>
  <c r="K54" i="93"/>
  <c r="M46" i="93"/>
  <c r="L51" i="93"/>
  <c r="K56" i="93"/>
  <c r="I55" i="93"/>
  <c r="J47" i="93"/>
  <c r="I52" i="93"/>
  <c r="H54" i="93"/>
  <c r="I46" i="93"/>
  <c r="H51" i="93"/>
  <c r="G56" i="93"/>
  <c r="H48" i="93"/>
  <c r="G53" i="93"/>
  <c r="Q35" i="93"/>
  <c r="E16" i="93" s="1"/>
  <c r="O55" i="93"/>
  <c r="P55" i="93"/>
  <c r="P73" i="93" s="1"/>
  <c r="O47" i="93"/>
  <c r="P47" i="93"/>
  <c r="P65" i="93" s="1"/>
  <c r="E51" i="93"/>
  <c r="J48" i="93"/>
  <c r="H57" i="93"/>
  <c r="H45" i="93"/>
  <c r="G50" i="93"/>
  <c r="F55" i="93"/>
  <c r="H47" i="93"/>
  <c r="G52" i="93"/>
  <c r="D56" i="93"/>
  <c r="Q38" i="93"/>
  <c r="E19" i="93" s="1"/>
  <c r="E48" i="93"/>
  <c r="D53" i="93"/>
  <c r="D50" i="93"/>
  <c r="D47" i="93"/>
  <c r="G20" i="93"/>
  <c r="P53" i="93"/>
  <c r="P71" i="93" s="1"/>
  <c r="O53" i="93"/>
  <c r="P56" i="93"/>
  <c r="P74" i="93" s="1"/>
  <c r="O56" i="93"/>
  <c r="M18" i="91"/>
  <c r="N18" i="91" s="1"/>
  <c r="K80" i="92"/>
  <c r="K98" i="92" s="1"/>
  <c r="K116" i="92" s="1"/>
  <c r="I81" i="92"/>
  <c r="I99" i="92" s="1"/>
  <c r="I117" i="92" s="1"/>
  <c r="L79" i="92"/>
  <c r="L97" i="92" s="1"/>
  <c r="L115" i="92" s="1"/>
  <c r="D81" i="92"/>
  <c r="D99" i="92" s="1"/>
  <c r="D117" i="92" s="1"/>
  <c r="G84" i="92"/>
  <c r="G102" i="92" s="1"/>
  <c r="G120" i="92" s="1"/>
  <c r="K57" i="93"/>
  <c r="K45" i="93"/>
  <c r="D46" i="93"/>
  <c r="I49" i="93"/>
  <c r="H50" i="93"/>
  <c r="O50" i="93"/>
  <c r="P50" i="93"/>
  <c r="P68" i="93" s="1"/>
  <c r="N55" i="93"/>
  <c r="P52" i="93"/>
  <c r="P70" i="93" s="1"/>
  <c r="O52" i="93"/>
  <c r="M51" i="93"/>
  <c r="L56" i="93"/>
  <c r="M48" i="93"/>
  <c r="L53" i="93"/>
  <c r="L50" i="93"/>
  <c r="K55" i="93"/>
  <c r="L47" i="93"/>
  <c r="K52" i="93"/>
  <c r="K49" i="93"/>
  <c r="Q31" i="93"/>
  <c r="E12" i="93" s="1"/>
  <c r="J54" i="93"/>
  <c r="L88" i="92"/>
  <c r="L106" i="92" s="1"/>
  <c r="H84" i="92"/>
  <c r="H102" i="92" s="1"/>
  <c r="H120" i="92" s="1"/>
  <c r="Q66" i="92"/>
  <c r="O81" i="92"/>
  <c r="O99" i="92" s="1"/>
  <c r="P81" i="92"/>
  <c r="P99" i="92" s="1"/>
  <c r="P85" i="92"/>
  <c r="P103" i="92" s="1"/>
  <c r="O85" i="92"/>
  <c r="O103" i="92" s="1"/>
  <c r="J79" i="92"/>
  <c r="J97" i="92" s="1"/>
  <c r="J115" i="92" s="1"/>
  <c r="M89" i="92"/>
  <c r="M77" i="92"/>
  <c r="M95" i="92" s="1"/>
  <c r="P80" i="92"/>
  <c r="P98" i="92" s="1"/>
  <c r="O80" i="92"/>
  <c r="O98" i="92" s="1"/>
  <c r="H89" i="92"/>
  <c r="H77" i="92"/>
  <c r="H95" i="92" s="1"/>
  <c r="P87" i="92"/>
  <c r="P105" i="92" s="1"/>
  <c r="O87" i="92"/>
  <c r="O105" i="92" s="1"/>
  <c r="N83" i="92"/>
  <c r="N101" i="92" s="1"/>
  <c r="L80" i="92"/>
  <c r="L98" i="92" s="1"/>
  <c r="L116" i="92" s="1"/>
  <c r="Q62" i="92"/>
  <c r="I83" i="92"/>
  <c r="I101" i="92" s="1"/>
  <c r="I119" i="92" s="1"/>
  <c r="Q65" i="92"/>
  <c r="P79" i="92"/>
  <c r="P97" i="92" s="1"/>
  <c r="O79" i="92"/>
  <c r="O97" i="92" s="1"/>
  <c r="J77" i="92"/>
  <c r="J95" i="92" s="1"/>
  <c r="J89" i="92"/>
  <c r="G85" i="92"/>
  <c r="G103" i="92" s="1"/>
  <c r="G121" i="92" s="1"/>
  <c r="Q67" i="92"/>
  <c r="H78" i="92"/>
  <c r="H96" i="92" s="1"/>
  <c r="H114" i="92" s="1"/>
  <c r="G83" i="92"/>
  <c r="G101" i="92" s="1"/>
  <c r="G119" i="92" s="1"/>
  <c r="J81" i="92"/>
  <c r="J99" i="92" s="1"/>
  <c r="J117" i="92" s="1"/>
  <c r="P86" i="92"/>
  <c r="P104" i="92" s="1"/>
  <c r="O86" i="92"/>
  <c r="O104" i="92" s="1"/>
  <c r="M79" i="92"/>
  <c r="M97" i="92" s="1"/>
  <c r="M115" i="92" s="1"/>
  <c r="Q61" i="92"/>
  <c r="N84" i="92"/>
  <c r="N102" i="92" s="1"/>
  <c r="P82" i="92"/>
  <c r="P100" i="92" s="1"/>
  <c r="O82" i="92"/>
  <c r="O100" i="92" s="1"/>
  <c r="M88" i="92"/>
  <c r="M106" i="92" s="1"/>
  <c r="E81" i="92"/>
  <c r="E99" i="92" s="1"/>
  <c r="E117" i="92" s="1"/>
  <c r="I86" i="92"/>
  <c r="I104" i="92" s="1"/>
  <c r="O89" i="92"/>
  <c r="P77" i="92"/>
  <c r="P95" i="92" s="1"/>
  <c r="Q59" i="92"/>
  <c r="E19" i="92" s="1"/>
  <c r="O77" i="92"/>
  <c r="O95" i="92" s="1"/>
  <c r="P89" i="92"/>
  <c r="K77" i="92"/>
  <c r="K95" i="92" s="1"/>
  <c r="K89" i="92"/>
  <c r="M80" i="92"/>
  <c r="M98" i="92" s="1"/>
  <c r="F89" i="92"/>
  <c r="F77" i="92"/>
  <c r="F95" i="92" s="1"/>
  <c r="E82" i="92"/>
  <c r="E100" i="92" s="1"/>
  <c r="E118" i="92" s="1"/>
  <c r="H80" i="92"/>
  <c r="H98" i="92" s="1"/>
  <c r="H116" i="92" s="1"/>
  <c r="J85" i="92"/>
  <c r="J103" i="92" s="1"/>
  <c r="K78" i="92"/>
  <c r="K96" i="92" s="1"/>
  <c r="K114" i="92" s="1"/>
  <c r="J83" i="92"/>
  <c r="J101" i="92" s="1"/>
  <c r="M81" i="92"/>
  <c r="M99" i="92" s="1"/>
  <c r="F87" i="92"/>
  <c r="F105" i="92" s="1"/>
  <c r="F86" i="92"/>
  <c r="F104" i="92" s="1"/>
  <c r="F122" i="92" s="1"/>
  <c r="Q68" i="92"/>
  <c r="L87" i="92"/>
  <c r="L105" i="92" s="1"/>
  <c r="J82" i="92"/>
  <c r="J100" i="92" s="1"/>
  <c r="J118" i="92" s="1"/>
  <c r="Q64" i="92"/>
  <c r="H81" i="92"/>
  <c r="H99" i="92" s="1"/>
  <c r="H117" i="92" s="1"/>
  <c r="L86" i="92"/>
  <c r="L104" i="92" s="1"/>
  <c r="K79" i="92"/>
  <c r="K97" i="92" s="1"/>
  <c r="K115" i="92" s="1"/>
  <c r="L84" i="92"/>
  <c r="L102" i="92" s="1"/>
  <c r="N89" i="92"/>
  <c r="N77" i="92"/>
  <c r="N95" i="92" s="1"/>
  <c r="M82" i="92"/>
  <c r="M100" i="92" s="1"/>
  <c r="J88" i="92"/>
  <c r="J106" i="92" s="1"/>
  <c r="F79" i="92"/>
  <c r="F97" i="92" s="1"/>
  <c r="F115" i="92" s="1"/>
  <c r="F84" i="92"/>
  <c r="F102" i="92" s="1"/>
  <c r="F120" i="92" s="1"/>
  <c r="I89" i="92"/>
  <c r="I77" i="92"/>
  <c r="I95" i="92" s="1"/>
  <c r="H82" i="92"/>
  <c r="H100" i="92" s="1"/>
  <c r="H118" i="92" s="1"/>
  <c r="N86" i="92"/>
  <c r="N104" i="92" s="1"/>
  <c r="G88" i="92"/>
  <c r="G106" i="92" s="1"/>
  <c r="Q60" i="92"/>
  <c r="N78" i="92"/>
  <c r="N96" i="92" s="1"/>
  <c r="N114" i="92" s="1"/>
  <c r="P78" i="92"/>
  <c r="P96" i="92" s="1"/>
  <c r="O78" i="92"/>
  <c r="O96" i="92" s="1"/>
  <c r="P83" i="92"/>
  <c r="P101" i="92" s="1"/>
  <c r="O83" i="92"/>
  <c r="O101" i="92" s="1"/>
  <c r="E89" i="92"/>
  <c r="E77" i="92"/>
  <c r="E95" i="92" s="1"/>
  <c r="E87" i="92"/>
  <c r="E105" i="92" s="1"/>
  <c r="E123" i="92" s="1"/>
  <c r="Q69" i="92"/>
  <c r="F88" i="92"/>
  <c r="F106" i="92" s="1"/>
  <c r="H79" i="92"/>
  <c r="H97" i="92" s="1"/>
  <c r="H115" i="92" s="1"/>
  <c r="I84" i="92"/>
  <c r="I102" i="92" s="1"/>
  <c r="D89" i="92"/>
  <c r="D77" i="92"/>
  <c r="D95" i="92" s="1"/>
  <c r="F80" i="92"/>
  <c r="F98" i="92" s="1"/>
  <c r="F116" i="92" s="1"/>
  <c r="H85" i="92"/>
  <c r="H103" i="92" s="1"/>
  <c r="I78" i="92"/>
  <c r="I96" i="92" s="1"/>
  <c r="I114" i="92" s="1"/>
  <c r="H83" i="92"/>
  <c r="H101" i="92" s="1"/>
  <c r="H119" i="92" s="1"/>
  <c r="K81" i="92"/>
  <c r="K99" i="92" s="1"/>
  <c r="K117" i="92" s="1"/>
  <c r="Q63" i="92"/>
  <c r="N79" i="92"/>
  <c r="N97" i="92" s="1"/>
  <c r="P84" i="92"/>
  <c r="P102" i="92" s="1"/>
  <c r="O84" i="92"/>
  <c r="O102" i="92" s="1"/>
  <c r="D78" i="92"/>
  <c r="D96" i="92" s="1"/>
  <c r="D114" i="92" s="1"/>
  <c r="N88" i="92"/>
  <c r="N106" i="92" s="1"/>
  <c r="I87" i="92"/>
  <c r="I105" i="92" s="1"/>
  <c r="P88" i="92"/>
  <c r="P106" i="92" s="1"/>
  <c r="O88" i="92"/>
  <c r="O106" i="92" s="1"/>
  <c r="F78" i="92"/>
  <c r="F96" i="92" s="1"/>
  <c r="F114" i="92" s="1"/>
  <c r="G81" i="92"/>
  <c r="G99" i="92" s="1"/>
  <c r="G117" i="92" s="1"/>
  <c r="E83" i="92"/>
  <c r="E101" i="92" s="1"/>
  <c r="E119" i="92" s="1"/>
  <c r="E85" i="92"/>
  <c r="E103" i="92" s="1"/>
  <c r="E121" i="92" s="1"/>
  <c r="L89" i="92"/>
  <c r="L77" i="92"/>
  <c r="L95" i="92" s="1"/>
  <c r="K82" i="92"/>
  <c r="K100" i="92" s="1"/>
  <c r="N80" i="92"/>
  <c r="N98" i="92" s="1"/>
  <c r="D86" i="92"/>
  <c r="D104" i="92" s="1"/>
  <c r="D122" i="92" s="1"/>
  <c r="D79" i="92"/>
  <c r="D97" i="92" s="1"/>
  <c r="D115" i="92" s="1"/>
  <c r="D84" i="92"/>
  <c r="D102" i="92" s="1"/>
  <c r="D120" i="92" s="1"/>
  <c r="G89" i="92"/>
  <c r="G77" i="92"/>
  <c r="G95" i="92" s="1"/>
  <c r="F82" i="92"/>
  <c r="F100" i="92" s="1"/>
  <c r="F118" i="92" s="1"/>
  <c r="N87" i="92"/>
  <c r="N105" i="92" s="1"/>
  <c r="I80" i="92"/>
  <c r="I98" i="92" s="1"/>
  <c r="I116" i="92" s="1"/>
  <c r="L85" i="92"/>
  <c r="L103" i="92" s="1"/>
  <c r="L78" i="92"/>
  <c r="L96" i="92" s="1"/>
  <c r="L114" i="92" s="1"/>
  <c r="K83" i="92"/>
  <c r="K101" i="92" s="1"/>
  <c r="D88" i="92"/>
  <c r="D106" i="92" s="1"/>
  <c r="D124" i="92" s="1"/>
  <c r="Q70" i="92"/>
  <c r="Q18" i="91"/>
  <c r="R18" i="91" s="1"/>
  <c r="Q19" i="91"/>
  <c r="R19" i="91" s="1"/>
  <c r="O21" i="91"/>
  <c r="G21" i="91"/>
  <c r="Q195" i="91"/>
  <c r="Q187" i="91"/>
  <c r="Q194" i="91"/>
  <c r="Q186" i="91"/>
  <c r="Q193" i="91"/>
  <c r="Q185" i="91"/>
  <c r="Q192" i="91"/>
  <c r="Q191" i="91"/>
  <c r="Q190" i="91"/>
  <c r="Q196" i="91"/>
  <c r="Q188" i="91"/>
  <c r="Q197" i="91"/>
  <c r="Q189" i="91"/>
  <c r="M19" i="91"/>
  <c r="N19" i="91" s="1"/>
  <c r="K21" i="91"/>
  <c r="Q138" i="91"/>
  <c r="Q145" i="91"/>
  <c r="Q137" i="91"/>
  <c r="Q144" i="91"/>
  <c r="Q136" i="91"/>
  <c r="Q141" i="91"/>
  <c r="Q133" i="91"/>
  <c r="Q143" i="91"/>
  <c r="Q142" i="91"/>
  <c r="Q140" i="91"/>
  <c r="Q139" i="91"/>
  <c r="Q134" i="91"/>
  <c r="Q135" i="91"/>
  <c r="L51" i="90"/>
  <c r="O47" i="90"/>
  <c r="P47" i="90"/>
  <c r="P65" i="90" s="1"/>
  <c r="O54" i="90"/>
  <c r="P54" i="90"/>
  <c r="P72" i="90" s="1"/>
  <c r="H52" i="90"/>
  <c r="Q34" i="90"/>
  <c r="E15" i="90" s="1"/>
  <c r="F48" i="90"/>
  <c r="E53" i="90"/>
  <c r="F57" i="90"/>
  <c r="F45" i="90"/>
  <c r="D55" i="90"/>
  <c r="I51" i="90"/>
  <c r="Q33" i="90"/>
  <c r="E14" i="90" s="1"/>
  <c r="H53" i="90"/>
  <c r="G52" i="90"/>
  <c r="K56" i="90"/>
  <c r="J57" i="90"/>
  <c r="J45" i="90"/>
  <c r="J48" i="90"/>
  <c r="I53" i="90"/>
  <c r="F46" i="90"/>
  <c r="L57" i="90"/>
  <c r="L45" i="90"/>
  <c r="K50" i="90"/>
  <c r="J55" i="90"/>
  <c r="I55" i="90"/>
  <c r="N48" i="90"/>
  <c r="M53" i="90"/>
  <c r="N46" i="90"/>
  <c r="Q28" i="90"/>
  <c r="E9" i="90" s="1"/>
  <c r="N57" i="90"/>
  <c r="N45" i="90"/>
  <c r="M50" i="90"/>
  <c r="L55" i="90"/>
  <c r="E47" i="90"/>
  <c r="D52" i="90"/>
  <c r="G20" i="90"/>
  <c r="D49" i="90"/>
  <c r="H47" i="90"/>
  <c r="D51" i="90"/>
  <c r="N52" i="90"/>
  <c r="D57" i="90"/>
  <c r="D45" i="90"/>
  <c r="E50" i="90"/>
  <c r="J46" i="90"/>
  <c r="H56" i="90"/>
  <c r="I48" i="90"/>
  <c r="K48" i="90"/>
  <c r="I50" i="90"/>
  <c r="E49" i="90"/>
  <c r="D54" i="90"/>
  <c r="L48" i="90"/>
  <c r="Q30" i="90"/>
  <c r="E11" i="90" s="1"/>
  <c r="G46" i="90"/>
  <c r="F51" i="90"/>
  <c r="E56" i="90"/>
  <c r="I49" i="90"/>
  <c r="H54" i="90"/>
  <c r="D48" i="90"/>
  <c r="I46" i="90"/>
  <c r="H51" i="90"/>
  <c r="G56" i="90"/>
  <c r="M47" i="90"/>
  <c r="Q29" i="90"/>
  <c r="E10" i="90" s="1"/>
  <c r="L52" i="90"/>
  <c r="L49" i="90"/>
  <c r="K54" i="90"/>
  <c r="J53" i="90"/>
  <c r="H55" i="90"/>
  <c r="M49" i="90"/>
  <c r="L54" i="90"/>
  <c r="J50" i="90"/>
  <c r="Q32" i="90"/>
  <c r="E13" i="90" s="1"/>
  <c r="O46" i="90"/>
  <c r="P46" i="90"/>
  <c r="P64" i="90" s="1"/>
  <c r="N51" i="90"/>
  <c r="M56" i="90"/>
  <c r="E45" i="90"/>
  <c r="E57" i="90"/>
  <c r="D50" i="90"/>
  <c r="G49" i="90"/>
  <c r="D47" i="90"/>
  <c r="P56" i="90"/>
  <c r="P74" i="90" s="1"/>
  <c r="O56" i="90"/>
  <c r="H48" i="90"/>
  <c r="G53" i="90"/>
  <c r="Q35" i="90"/>
  <c r="E16" i="90" s="1"/>
  <c r="H57" i="90"/>
  <c r="H45" i="90"/>
  <c r="G50" i="90"/>
  <c r="F55" i="90"/>
  <c r="F49" i="90"/>
  <c r="I57" i="90"/>
  <c r="I45" i="90"/>
  <c r="H50" i="90"/>
  <c r="G55" i="90"/>
  <c r="M51" i="90"/>
  <c r="J47" i="90"/>
  <c r="I52" i="90"/>
  <c r="M45" i="90"/>
  <c r="M57" i="90"/>
  <c r="L50" i="90"/>
  <c r="K55" i="90"/>
  <c r="E51" i="90"/>
  <c r="L47" i="90"/>
  <c r="K52" i="90"/>
  <c r="P53" i="90"/>
  <c r="P71" i="90" s="1"/>
  <c r="O53" i="90"/>
  <c r="O50" i="90"/>
  <c r="P50" i="90"/>
  <c r="P68" i="90" s="1"/>
  <c r="N55" i="90"/>
  <c r="P52" i="90"/>
  <c r="P70" i="90" s="1"/>
  <c r="O52" i="90"/>
  <c r="E54" i="90"/>
  <c r="D46" i="90"/>
  <c r="O55" i="90"/>
  <c r="P55" i="90"/>
  <c r="P73" i="90" s="1"/>
  <c r="F54" i="90"/>
  <c r="Q36" i="90"/>
  <c r="E17" i="90" s="1"/>
  <c r="E48" i="90"/>
  <c r="D53" i="90"/>
  <c r="K57" i="90"/>
  <c r="K45" i="90"/>
  <c r="H46" i="90"/>
  <c r="G51" i="90"/>
  <c r="F56" i="90"/>
  <c r="G48" i="90"/>
  <c r="F53" i="90"/>
  <c r="K53" i="90"/>
  <c r="K49" i="90"/>
  <c r="Q31" i="90"/>
  <c r="E12" i="90" s="1"/>
  <c r="J54" i="90"/>
  <c r="K46" i="90"/>
  <c r="J51" i="90"/>
  <c r="I56" i="90"/>
  <c r="N49" i="90"/>
  <c r="L46" i="90"/>
  <c r="K51" i="90"/>
  <c r="J56" i="90"/>
  <c r="D56" i="90"/>
  <c r="Q38" i="90"/>
  <c r="E19" i="90" s="1"/>
  <c r="M48" i="90"/>
  <c r="L53" i="90"/>
  <c r="I47" i="90"/>
  <c r="P51" i="90"/>
  <c r="P69" i="90" s="1"/>
  <c r="O51" i="90"/>
  <c r="N56" i="90"/>
  <c r="N54" i="90"/>
  <c r="P48" i="90"/>
  <c r="P66" i="90" s="1"/>
  <c r="O48" i="90"/>
  <c r="N53" i="90"/>
  <c r="G57" i="90"/>
  <c r="G45" i="90"/>
  <c r="F50" i="90"/>
  <c r="E55" i="90"/>
  <c r="Q37" i="90"/>
  <c r="E18" i="90" s="1"/>
  <c r="F47" i="90"/>
  <c r="E52" i="90"/>
  <c r="E46" i="90"/>
  <c r="M46" i="90"/>
  <c r="M54" i="90"/>
  <c r="G47" i="90"/>
  <c r="F52" i="90"/>
  <c r="L56" i="90"/>
  <c r="H49" i="90"/>
  <c r="G54" i="90"/>
  <c r="O49" i="90"/>
  <c r="P49" i="90"/>
  <c r="P67" i="90" s="1"/>
  <c r="K47" i="90"/>
  <c r="J52" i="90"/>
  <c r="J49" i="90"/>
  <c r="I54" i="90"/>
  <c r="O57" i="90"/>
  <c r="O65" i="90" s="1"/>
  <c r="P45" i="90"/>
  <c r="P63" i="90" s="1"/>
  <c r="O45" i="90"/>
  <c r="Q27" i="90"/>
  <c r="N50" i="90"/>
  <c r="M55" i="90"/>
  <c r="N47" i="90"/>
  <c r="M52" i="90"/>
  <c r="G15" i="87"/>
  <c r="G12" i="87"/>
  <c r="G13" i="87"/>
  <c r="G17" i="87"/>
  <c r="G18" i="87"/>
  <c r="E8" i="87"/>
  <c r="D146" i="88" a="1"/>
  <c r="D198" i="88" a="1"/>
  <c r="Q148" i="66"/>
  <c r="Q130" i="66"/>
  <c r="F132" i="5"/>
  <c r="F184" i="5" s="1"/>
  <c r="B36" i="5"/>
  <c r="B17" i="5" s="1"/>
  <c r="B18" i="5"/>
  <c r="D41" i="5"/>
  <c r="E41" i="5"/>
  <c r="F115" i="5"/>
  <c r="G115" i="5" s="1"/>
  <c r="G167" i="5" s="1"/>
  <c r="D45" i="5"/>
  <c r="D80" i="5" s="1"/>
  <c r="F98" i="5"/>
  <c r="F150" i="5" s="1"/>
  <c r="G132" i="5"/>
  <c r="G184" i="5" s="1"/>
  <c r="F25" i="5"/>
  <c r="F40" i="5" s="1"/>
  <c r="G98" i="5"/>
  <c r="G150" i="5" s="1"/>
  <c r="J63" i="5"/>
  <c r="C27" i="5"/>
  <c r="K72" i="93" l="1"/>
  <c r="N66" i="90"/>
  <c r="K74" i="90"/>
  <c r="I49" i="110"/>
  <c r="L28" i="110" s="1"/>
  <c r="N28" i="110" s="1"/>
  <c r="F90" i="110"/>
  <c r="I50" i="108"/>
  <c r="L29" i="108" s="1"/>
  <c r="N29" i="108" s="1"/>
  <c r="E90" i="108"/>
  <c r="I50" i="109"/>
  <c r="L29" i="109" s="1"/>
  <c r="N29" i="109" s="1"/>
  <c r="E90" i="109"/>
  <c r="K68" i="87"/>
  <c r="J63" i="87"/>
  <c r="E26" i="107"/>
  <c r="G26" i="107" s="1"/>
  <c r="E47" i="107"/>
  <c r="O107" i="107"/>
  <c r="O108" i="107"/>
  <c r="O177" i="107" s="1" a="1"/>
  <c r="O177" i="107" s="1"/>
  <c r="O124" i="107"/>
  <c r="O115" i="107"/>
  <c r="O143" i="107"/>
  <c r="K143" i="107"/>
  <c r="O120" i="107"/>
  <c r="M143" i="107"/>
  <c r="G143" i="107"/>
  <c r="J143" i="107"/>
  <c r="O113" i="107"/>
  <c r="O117" i="107"/>
  <c r="E143" i="107"/>
  <c r="P143" i="107"/>
  <c r="O116" i="107"/>
  <c r="O123" i="107"/>
  <c r="L143" i="107"/>
  <c r="H143" i="107"/>
  <c r="O119" i="107"/>
  <c r="O121" i="107"/>
  <c r="D143" i="107"/>
  <c r="N143" i="107"/>
  <c r="F143" i="107"/>
  <c r="I143" i="107"/>
  <c r="O118" i="107"/>
  <c r="O122" i="107"/>
  <c r="O114" i="107"/>
  <c r="E49" i="107"/>
  <c r="E28" i="107"/>
  <c r="G28" i="107" s="1"/>
  <c r="E43" i="107"/>
  <c r="E22" i="107"/>
  <c r="G22" i="107" s="1"/>
  <c r="E48" i="107"/>
  <c r="E27" i="107"/>
  <c r="G27" i="107" s="1"/>
  <c r="E41" i="107"/>
  <c r="E20" i="107"/>
  <c r="G20" i="107" s="1"/>
  <c r="E46" i="107"/>
  <c r="E25" i="107"/>
  <c r="G25" i="107" s="1"/>
  <c r="Q72" i="107"/>
  <c r="E19" i="107"/>
  <c r="E40" i="107"/>
  <c r="I108" i="107"/>
  <c r="I171" i="107" s="1" a="1"/>
  <c r="I171" i="107" s="1"/>
  <c r="I107" i="107"/>
  <c r="N137" i="107"/>
  <c r="E137" i="107"/>
  <c r="F137" i="107"/>
  <c r="O137" i="107"/>
  <c r="D137" i="107"/>
  <c r="G137" i="107"/>
  <c r="K137" i="107"/>
  <c r="L137" i="107"/>
  <c r="I137" i="107"/>
  <c r="M137" i="107"/>
  <c r="H137" i="107"/>
  <c r="J137" i="107"/>
  <c r="P137" i="107"/>
  <c r="I113" i="107"/>
  <c r="I122" i="107"/>
  <c r="I120" i="107"/>
  <c r="I124" i="107"/>
  <c r="I123" i="107"/>
  <c r="I121" i="107"/>
  <c r="N107" i="107"/>
  <c r="N108" i="107"/>
  <c r="N176" i="107" s="1" a="1"/>
  <c r="N176" i="107" s="1"/>
  <c r="N142" i="107"/>
  <c r="J142" i="107"/>
  <c r="G142" i="107"/>
  <c r="F142" i="107"/>
  <c r="K142" i="107"/>
  <c r="H142" i="107"/>
  <c r="D142" i="107"/>
  <c r="I142" i="107"/>
  <c r="M142" i="107"/>
  <c r="N124" i="107"/>
  <c r="P142" i="107"/>
  <c r="E142" i="107"/>
  <c r="L142" i="107"/>
  <c r="O142" i="107"/>
  <c r="N116" i="107"/>
  <c r="N120" i="107"/>
  <c r="N115" i="107"/>
  <c r="N117" i="107"/>
  <c r="N122" i="107"/>
  <c r="N119" i="107"/>
  <c r="N123" i="107"/>
  <c r="N113" i="107"/>
  <c r="N121" i="107"/>
  <c r="N118" i="107"/>
  <c r="E24" i="107"/>
  <c r="G24" i="107" s="1"/>
  <c r="E45" i="107"/>
  <c r="P107" i="107"/>
  <c r="P108" i="107"/>
  <c r="P178" i="107" s="1" a="1"/>
  <c r="P178" i="107" s="1"/>
  <c r="L144" i="107"/>
  <c r="G144" i="107"/>
  <c r="H144" i="107"/>
  <c r="D144" i="107"/>
  <c r="M144" i="107"/>
  <c r="K144" i="107"/>
  <c r="E144" i="107"/>
  <c r="J144" i="107"/>
  <c r="N144" i="107"/>
  <c r="I144" i="107"/>
  <c r="F144" i="107"/>
  <c r="O144" i="107"/>
  <c r="P144" i="107"/>
  <c r="T132" i="107" s="1"/>
  <c r="G107" i="107"/>
  <c r="G108" i="107"/>
  <c r="G169" i="107" s="1" a="1"/>
  <c r="G169" i="107" s="1"/>
  <c r="H135" i="107"/>
  <c r="E135" i="107"/>
  <c r="O135" i="107"/>
  <c r="M135" i="107"/>
  <c r="D135" i="107"/>
  <c r="G135" i="107"/>
  <c r="N135" i="107"/>
  <c r="K135" i="107"/>
  <c r="F135" i="107"/>
  <c r="J135" i="107"/>
  <c r="L135" i="107"/>
  <c r="P135" i="107"/>
  <c r="I135" i="107"/>
  <c r="G124" i="107"/>
  <c r="G113" i="107"/>
  <c r="G122" i="107"/>
  <c r="G123" i="107"/>
  <c r="H42" i="107"/>
  <c r="F107" i="107"/>
  <c r="F108" i="107"/>
  <c r="F168" i="107" s="1" a="1"/>
  <c r="F168" i="107" s="1"/>
  <c r="K134" i="107"/>
  <c r="G134" i="107"/>
  <c r="J134" i="107"/>
  <c r="I134" i="107"/>
  <c r="P134" i="107"/>
  <c r="M134" i="107"/>
  <c r="H134" i="107"/>
  <c r="E134" i="107"/>
  <c r="N134" i="107"/>
  <c r="L134" i="107"/>
  <c r="F134" i="107"/>
  <c r="D134" i="107"/>
  <c r="O134" i="107"/>
  <c r="F124" i="107"/>
  <c r="F113" i="107"/>
  <c r="F123" i="107"/>
  <c r="J133" i="107"/>
  <c r="E107" i="107"/>
  <c r="I133" i="107"/>
  <c r="E108" i="107"/>
  <c r="E167" i="107" s="1" a="1"/>
  <c r="E167" i="107" s="1"/>
  <c r="E133" i="107"/>
  <c r="M133" i="107"/>
  <c r="H133" i="107"/>
  <c r="K133" i="107"/>
  <c r="O133" i="107"/>
  <c r="P133" i="107"/>
  <c r="D133" i="107"/>
  <c r="F133" i="107"/>
  <c r="L133" i="107"/>
  <c r="N133" i="107"/>
  <c r="G133" i="107"/>
  <c r="E124" i="107"/>
  <c r="E113" i="107"/>
  <c r="J108" i="107"/>
  <c r="J172" i="107" s="1" a="1"/>
  <c r="J172" i="107" s="1"/>
  <c r="J107" i="107"/>
  <c r="D138" i="107"/>
  <c r="O138" i="107"/>
  <c r="H138" i="107"/>
  <c r="G138" i="107"/>
  <c r="N138" i="107"/>
  <c r="E138" i="107"/>
  <c r="M138" i="107"/>
  <c r="F138" i="107"/>
  <c r="K138" i="107"/>
  <c r="P138" i="107"/>
  <c r="I138" i="107"/>
  <c r="J138" i="107"/>
  <c r="L138" i="107"/>
  <c r="J123" i="107"/>
  <c r="J119" i="107"/>
  <c r="J121" i="107"/>
  <c r="J122" i="107"/>
  <c r="J124" i="107"/>
  <c r="J113" i="107"/>
  <c r="J120" i="107"/>
  <c r="E51" i="107"/>
  <c r="E30" i="107"/>
  <c r="G30" i="107" s="1"/>
  <c r="H48" i="107"/>
  <c r="M27" i="107" s="1"/>
  <c r="H41" i="107"/>
  <c r="H44" i="107"/>
  <c r="H49" i="107"/>
  <c r="H50" i="107"/>
  <c r="H51" i="107"/>
  <c r="H46" i="107"/>
  <c r="E21" i="107"/>
  <c r="G21" i="107" s="1"/>
  <c r="E42" i="107"/>
  <c r="K108" i="107"/>
  <c r="K173" i="107" s="1" a="1"/>
  <c r="K173" i="107" s="1"/>
  <c r="K107" i="107"/>
  <c r="G139" i="107"/>
  <c r="K139" i="107"/>
  <c r="P139" i="107"/>
  <c r="H139" i="107"/>
  <c r="E139" i="107"/>
  <c r="I139" i="107"/>
  <c r="L139" i="107"/>
  <c r="O139" i="107"/>
  <c r="D139" i="107"/>
  <c r="F139" i="107"/>
  <c r="J139" i="107"/>
  <c r="N139" i="107"/>
  <c r="M139" i="107"/>
  <c r="K122" i="107"/>
  <c r="K113" i="107"/>
  <c r="K118" i="107"/>
  <c r="K119" i="107"/>
  <c r="K123" i="107"/>
  <c r="K124" i="107"/>
  <c r="K121" i="107"/>
  <c r="K120" i="107"/>
  <c r="H107" i="107"/>
  <c r="H108" i="107"/>
  <c r="H170" i="107" s="1" a="1"/>
  <c r="H170" i="107" s="1"/>
  <c r="H136" i="107"/>
  <c r="D136" i="107"/>
  <c r="O136" i="107"/>
  <c r="J136" i="107"/>
  <c r="G136" i="107"/>
  <c r="N136" i="107"/>
  <c r="K136" i="107"/>
  <c r="E136" i="107"/>
  <c r="F136" i="107"/>
  <c r="M136" i="107"/>
  <c r="P136" i="107"/>
  <c r="I136" i="107"/>
  <c r="L136" i="107"/>
  <c r="H122" i="107"/>
  <c r="H124" i="107"/>
  <c r="H113" i="107"/>
  <c r="H121" i="107"/>
  <c r="H123" i="107"/>
  <c r="E44" i="107"/>
  <c r="E23" i="107"/>
  <c r="G23" i="107" s="1"/>
  <c r="H45" i="107"/>
  <c r="G132" i="107"/>
  <c r="N132" i="107"/>
  <c r="F132" i="107"/>
  <c r="M132" i="107"/>
  <c r="E132" i="107"/>
  <c r="D107" i="107"/>
  <c r="L132" i="107"/>
  <c r="D132" i="107"/>
  <c r="J132" i="107"/>
  <c r="D108" i="107"/>
  <c r="D166" i="107" s="1" a="1"/>
  <c r="D166" i="107" s="1"/>
  <c r="K132" i="107"/>
  <c r="I132" i="107"/>
  <c r="H132" i="107"/>
  <c r="P132" i="107"/>
  <c r="O132" i="107"/>
  <c r="D113" i="107"/>
  <c r="G52" i="107"/>
  <c r="M108" i="107"/>
  <c r="M175" i="107" s="1" a="1"/>
  <c r="M175" i="107" s="1"/>
  <c r="M107" i="107"/>
  <c r="F141" i="107"/>
  <c r="I141" i="107"/>
  <c r="N141" i="107"/>
  <c r="E141" i="107"/>
  <c r="O141" i="107"/>
  <c r="G141" i="107"/>
  <c r="J141" i="107"/>
  <c r="L141" i="107"/>
  <c r="P141" i="107"/>
  <c r="D141" i="107"/>
  <c r="H141" i="107"/>
  <c r="M141" i="107"/>
  <c r="K141" i="107"/>
  <c r="M113" i="107"/>
  <c r="M117" i="107"/>
  <c r="M120" i="107"/>
  <c r="M121" i="107"/>
  <c r="M119" i="107"/>
  <c r="M116" i="107"/>
  <c r="M118" i="107"/>
  <c r="M122" i="107"/>
  <c r="M124" i="107"/>
  <c r="M123" i="107"/>
  <c r="L107" i="107"/>
  <c r="L108" i="107"/>
  <c r="L174" i="107" s="1" a="1"/>
  <c r="L174" i="107" s="1"/>
  <c r="I140" i="107"/>
  <c r="M140" i="107"/>
  <c r="L140" i="107"/>
  <c r="G140" i="107"/>
  <c r="D140" i="107"/>
  <c r="F140" i="107"/>
  <c r="H140" i="107"/>
  <c r="J140" i="107"/>
  <c r="E140" i="107"/>
  <c r="P140" i="107"/>
  <c r="K140" i="107"/>
  <c r="N140" i="107"/>
  <c r="O140" i="107"/>
  <c r="L121" i="107"/>
  <c r="L119" i="107"/>
  <c r="L122" i="107"/>
  <c r="L123" i="107"/>
  <c r="L124" i="107"/>
  <c r="L113" i="107"/>
  <c r="L120" i="107"/>
  <c r="L117" i="107"/>
  <c r="L118" i="107"/>
  <c r="H52" i="107"/>
  <c r="M31" i="107" s="1"/>
  <c r="H47" i="107"/>
  <c r="H43" i="107"/>
  <c r="E50" i="107"/>
  <c r="E29" i="107"/>
  <c r="G29" i="107" s="1"/>
  <c r="P90" i="107"/>
  <c r="I40" i="107" s="1"/>
  <c r="H40" i="107"/>
  <c r="O68" i="87"/>
  <c r="O63" i="87"/>
  <c r="H50" i="106"/>
  <c r="L108" i="106"/>
  <c r="L107" i="106"/>
  <c r="D140" i="106"/>
  <c r="L113" i="106"/>
  <c r="L120" i="106"/>
  <c r="J140" i="106"/>
  <c r="L121" i="106"/>
  <c r="K140" i="106"/>
  <c r="L119" i="106"/>
  <c r="L140" i="106"/>
  <c r="I140" i="106"/>
  <c r="G140" i="106"/>
  <c r="H140" i="106"/>
  <c r="N140" i="106"/>
  <c r="E140" i="106"/>
  <c r="F140" i="106"/>
  <c r="M140" i="106"/>
  <c r="L117" i="106"/>
  <c r="L118" i="106"/>
  <c r="L122" i="106"/>
  <c r="O140" i="106"/>
  <c r="P140" i="106"/>
  <c r="L123" i="106"/>
  <c r="L124" i="106"/>
  <c r="H52" i="106"/>
  <c r="M31" i="106" s="1"/>
  <c r="F108" i="106"/>
  <c r="F107" i="106"/>
  <c r="E134" i="106"/>
  <c r="D134" i="106"/>
  <c r="I134" i="106"/>
  <c r="H134" i="106"/>
  <c r="F134" i="106"/>
  <c r="G134" i="106"/>
  <c r="J134" i="106"/>
  <c r="K134" i="106"/>
  <c r="L134" i="106"/>
  <c r="M134" i="106"/>
  <c r="N134" i="106"/>
  <c r="F113" i="106"/>
  <c r="O134" i="106"/>
  <c r="P134" i="106"/>
  <c r="F123" i="106"/>
  <c r="F124" i="106"/>
  <c r="P90" i="106"/>
  <c r="I40" i="106" s="1"/>
  <c r="H40" i="106"/>
  <c r="J108" i="106"/>
  <c r="J107" i="106"/>
  <c r="G138" i="106"/>
  <c r="D138" i="106"/>
  <c r="K138" i="106"/>
  <c r="J138" i="106"/>
  <c r="E138" i="106"/>
  <c r="H138" i="106"/>
  <c r="F138" i="106"/>
  <c r="I138" i="106"/>
  <c r="L138" i="106"/>
  <c r="M138" i="106"/>
  <c r="J120" i="106"/>
  <c r="J119" i="106"/>
  <c r="J113" i="106"/>
  <c r="J121" i="106"/>
  <c r="N138" i="106"/>
  <c r="O138" i="106"/>
  <c r="J122" i="106"/>
  <c r="J123" i="106"/>
  <c r="P138" i="106"/>
  <c r="J124" i="106"/>
  <c r="H49" i="106"/>
  <c r="I107" i="106"/>
  <c r="I108" i="106"/>
  <c r="K137" i="106"/>
  <c r="I137" i="106"/>
  <c r="F137" i="106"/>
  <c r="H137" i="106"/>
  <c r="G137" i="106"/>
  <c r="E137" i="106"/>
  <c r="D137" i="106"/>
  <c r="J137" i="106"/>
  <c r="L137" i="106"/>
  <c r="M137" i="106"/>
  <c r="I120" i="106"/>
  <c r="I113" i="106"/>
  <c r="I121" i="106"/>
  <c r="N137" i="106"/>
  <c r="I122" i="106"/>
  <c r="O137" i="106"/>
  <c r="P137" i="106"/>
  <c r="I123" i="106"/>
  <c r="I124" i="106"/>
  <c r="G132" i="106"/>
  <c r="F132" i="106"/>
  <c r="D132" i="106"/>
  <c r="D107" i="106"/>
  <c r="E132" i="106"/>
  <c r="D108" i="106"/>
  <c r="H132" i="106"/>
  <c r="I132" i="106"/>
  <c r="J132" i="106"/>
  <c r="K132" i="106"/>
  <c r="L132" i="106"/>
  <c r="M132" i="106"/>
  <c r="D113" i="106"/>
  <c r="N132" i="106"/>
  <c r="O132" i="106"/>
  <c r="P132" i="106"/>
  <c r="H41" i="106"/>
  <c r="O90" i="106"/>
  <c r="I41" i="106" s="1"/>
  <c r="G107" i="106"/>
  <c r="G108" i="106"/>
  <c r="G135" i="106"/>
  <c r="I135" i="106"/>
  <c r="E135" i="106"/>
  <c r="H135" i="106"/>
  <c r="F135" i="106"/>
  <c r="D135" i="106"/>
  <c r="J135" i="106"/>
  <c r="K135" i="106"/>
  <c r="L135" i="106"/>
  <c r="M135" i="106"/>
  <c r="N135" i="106"/>
  <c r="G113" i="106"/>
  <c r="G122" i="106"/>
  <c r="O135" i="106"/>
  <c r="P135" i="106"/>
  <c r="G123" i="106"/>
  <c r="G124" i="106"/>
  <c r="H48" i="106"/>
  <c r="G52" i="106"/>
  <c r="E24" i="106"/>
  <c r="G24" i="106" s="1"/>
  <c r="E45" i="106"/>
  <c r="E40" i="106"/>
  <c r="E19" i="106"/>
  <c r="Q72" i="106"/>
  <c r="E44" i="106"/>
  <c r="E23" i="106"/>
  <c r="G23" i="106" s="1"/>
  <c r="H107" i="106"/>
  <c r="H108" i="106"/>
  <c r="H136" i="106"/>
  <c r="I136" i="106"/>
  <c r="G136" i="106"/>
  <c r="E136" i="106"/>
  <c r="F136" i="106"/>
  <c r="K136" i="106"/>
  <c r="D136" i="106"/>
  <c r="J136" i="106"/>
  <c r="L136" i="106"/>
  <c r="M136" i="106"/>
  <c r="H121" i="106"/>
  <c r="N136" i="106"/>
  <c r="H113" i="106"/>
  <c r="H122" i="106"/>
  <c r="O136" i="106"/>
  <c r="P136" i="106"/>
  <c r="H123" i="106"/>
  <c r="H124" i="106"/>
  <c r="E41" i="106"/>
  <c r="E20" i="106"/>
  <c r="G20" i="106" s="1"/>
  <c r="E46" i="106"/>
  <c r="E25" i="106"/>
  <c r="G25" i="106" s="1"/>
  <c r="O107" i="106"/>
  <c r="O108" i="106"/>
  <c r="O116" i="106"/>
  <c r="O117" i="106"/>
  <c r="O118" i="106"/>
  <c r="O121" i="106"/>
  <c r="O115" i="106"/>
  <c r="O120" i="106"/>
  <c r="O113" i="106"/>
  <c r="O122" i="106"/>
  <c r="O114" i="106"/>
  <c r="O119" i="106"/>
  <c r="O123" i="106"/>
  <c r="G143" i="106"/>
  <c r="H143" i="106"/>
  <c r="M143" i="106"/>
  <c r="D143" i="106"/>
  <c r="O143" i="106"/>
  <c r="O124" i="106"/>
  <c r="L143" i="106"/>
  <c r="E143" i="106"/>
  <c r="I143" i="106"/>
  <c r="F143" i="106"/>
  <c r="P143" i="106"/>
  <c r="K143" i="106"/>
  <c r="J143" i="106"/>
  <c r="N143" i="106"/>
  <c r="E49" i="106"/>
  <c r="E28" i="106"/>
  <c r="G28" i="106" s="1"/>
  <c r="H43" i="106"/>
  <c r="H42" i="106"/>
  <c r="H46" i="106"/>
  <c r="E27" i="106"/>
  <c r="G27" i="106" s="1"/>
  <c r="E48" i="106"/>
  <c r="H45" i="106"/>
  <c r="M24" i="106" s="1"/>
  <c r="P107" i="106"/>
  <c r="P108" i="106"/>
  <c r="P178" i="106" s="1" a="1"/>
  <c r="P178" i="106" s="1"/>
  <c r="M144" i="106"/>
  <c r="K144" i="106"/>
  <c r="E144" i="106"/>
  <c r="G144" i="106"/>
  <c r="H144" i="106"/>
  <c r="F144" i="106"/>
  <c r="I144" i="106"/>
  <c r="O144" i="106"/>
  <c r="D144" i="106"/>
  <c r="L144" i="106"/>
  <c r="N144" i="106"/>
  <c r="P144" i="106"/>
  <c r="T132" i="106" s="1"/>
  <c r="J144" i="106"/>
  <c r="M108" i="106"/>
  <c r="M107" i="106"/>
  <c r="M121" i="106"/>
  <c r="M116" i="106"/>
  <c r="M119" i="106"/>
  <c r="M120" i="106"/>
  <c r="M113" i="106"/>
  <c r="M117" i="106"/>
  <c r="M118" i="106"/>
  <c r="N141" i="106"/>
  <c r="J141" i="106"/>
  <c r="F141" i="106"/>
  <c r="L141" i="106"/>
  <c r="K141" i="106"/>
  <c r="I141" i="106"/>
  <c r="M122" i="106"/>
  <c r="G141" i="106"/>
  <c r="H141" i="106"/>
  <c r="P141" i="106"/>
  <c r="D141" i="106"/>
  <c r="E141" i="106"/>
  <c r="O141" i="106"/>
  <c r="M141" i="106"/>
  <c r="M123" i="106"/>
  <c r="M124" i="106"/>
  <c r="N108" i="106"/>
  <c r="N107" i="106"/>
  <c r="N120" i="106"/>
  <c r="N119" i="106"/>
  <c r="N121" i="106"/>
  <c r="N116" i="106"/>
  <c r="N118" i="106"/>
  <c r="N113" i="106"/>
  <c r="N117" i="106"/>
  <c r="N115" i="106"/>
  <c r="N122" i="106"/>
  <c r="I142" i="106"/>
  <c r="M142" i="106"/>
  <c r="K142" i="106"/>
  <c r="J142" i="106"/>
  <c r="G142" i="106"/>
  <c r="H142" i="106"/>
  <c r="E142" i="106"/>
  <c r="D142" i="106"/>
  <c r="P142" i="106"/>
  <c r="N123" i="106"/>
  <c r="O142" i="106"/>
  <c r="F142" i="106"/>
  <c r="L142" i="106"/>
  <c r="N142" i="106"/>
  <c r="N124" i="106"/>
  <c r="H44" i="106"/>
  <c r="D125" i="106"/>
  <c r="M52" i="106" s="1"/>
  <c r="E26" i="106"/>
  <c r="G26" i="106" s="1"/>
  <c r="E47" i="106"/>
  <c r="K108" i="106"/>
  <c r="K107" i="106"/>
  <c r="K139" i="106"/>
  <c r="J139" i="106"/>
  <c r="I139" i="106"/>
  <c r="G139" i="106"/>
  <c r="M139" i="106"/>
  <c r="H139" i="106"/>
  <c r="F139" i="106"/>
  <c r="E139" i="106"/>
  <c r="K120" i="106"/>
  <c r="L139" i="106"/>
  <c r="D139" i="106"/>
  <c r="K121" i="106"/>
  <c r="K113" i="106"/>
  <c r="K119" i="106"/>
  <c r="N139" i="106"/>
  <c r="K118" i="106"/>
  <c r="O139" i="106"/>
  <c r="K122" i="106"/>
  <c r="K123" i="106"/>
  <c r="P139" i="106"/>
  <c r="K124" i="106"/>
  <c r="H51" i="106"/>
  <c r="E29" i="106"/>
  <c r="G29" i="106" s="1"/>
  <c r="E50" i="106"/>
  <c r="E42" i="106"/>
  <c r="E21" i="106"/>
  <c r="G21" i="106" s="1"/>
  <c r="E22" i="106"/>
  <c r="G22" i="106" s="1"/>
  <c r="E43" i="106"/>
  <c r="H47" i="106"/>
  <c r="E30" i="106"/>
  <c r="G30" i="106" s="1"/>
  <c r="E51" i="106"/>
  <c r="G133" i="106"/>
  <c r="E108" i="106"/>
  <c r="E107" i="106"/>
  <c r="E133" i="106"/>
  <c r="D133" i="106"/>
  <c r="F133" i="106"/>
  <c r="H133" i="106"/>
  <c r="I133" i="106"/>
  <c r="J133" i="106"/>
  <c r="K133" i="106"/>
  <c r="L133" i="106"/>
  <c r="M133" i="106"/>
  <c r="N133" i="106"/>
  <c r="E113" i="106"/>
  <c r="O133" i="106"/>
  <c r="P133" i="106"/>
  <c r="E124" i="106"/>
  <c r="I49" i="105"/>
  <c r="L28" i="105" s="1"/>
  <c r="N28" i="105" s="1"/>
  <c r="F90" i="105"/>
  <c r="E47" i="92"/>
  <c r="G47" i="92" s="1"/>
  <c r="E26" i="92"/>
  <c r="G26" i="92" s="1"/>
  <c r="E50" i="92"/>
  <c r="G50" i="92" s="1"/>
  <c r="E29" i="92"/>
  <c r="G29" i="92" s="1"/>
  <c r="E41" i="92"/>
  <c r="G41" i="92" s="1"/>
  <c r="E20" i="92"/>
  <c r="G20" i="92" s="1"/>
  <c r="E45" i="92"/>
  <c r="G45" i="92" s="1"/>
  <c r="E24" i="92"/>
  <c r="G24" i="92" s="1"/>
  <c r="E51" i="92"/>
  <c r="G51" i="92" s="1"/>
  <c r="E30" i="92"/>
  <c r="G30" i="92" s="1"/>
  <c r="E42" i="92"/>
  <c r="G42" i="92" s="1"/>
  <c r="E21" i="92"/>
  <c r="G21" i="92" s="1"/>
  <c r="E44" i="92"/>
  <c r="G44" i="92" s="1"/>
  <c r="E23" i="92"/>
  <c r="G23" i="92" s="1"/>
  <c r="E46" i="92"/>
  <c r="G46" i="92" s="1"/>
  <c r="E25" i="92"/>
  <c r="G25" i="92" s="1"/>
  <c r="E48" i="92"/>
  <c r="G48" i="92" s="1"/>
  <c r="E27" i="92"/>
  <c r="G27" i="92" s="1"/>
  <c r="E43" i="92"/>
  <c r="G43" i="92" s="1"/>
  <c r="E22" i="92"/>
  <c r="G22" i="92" s="1"/>
  <c r="E49" i="92"/>
  <c r="G49" i="92" s="1"/>
  <c r="E28" i="92"/>
  <c r="G28" i="92" s="1"/>
  <c r="G19" i="92"/>
  <c r="G65" i="87"/>
  <c r="E72" i="87"/>
  <c r="H73" i="87"/>
  <c r="H13" i="87"/>
  <c r="P13" i="87" s="1"/>
  <c r="O71" i="87"/>
  <c r="H70" i="87"/>
  <c r="O74" i="87"/>
  <c r="O70" i="87"/>
  <c r="K69" i="87"/>
  <c r="K73" i="87"/>
  <c r="O73" i="87"/>
  <c r="O58" i="87"/>
  <c r="I9" i="87" s="1"/>
  <c r="L9" i="87" s="1"/>
  <c r="K63" i="87"/>
  <c r="K66" i="87"/>
  <c r="H72" i="87"/>
  <c r="H9" i="87"/>
  <c r="P9" i="87" s="1"/>
  <c r="O67" i="87"/>
  <c r="K74" i="87"/>
  <c r="H74" i="87"/>
  <c r="O66" i="87"/>
  <c r="K72" i="87"/>
  <c r="K64" i="87"/>
  <c r="H71" i="87"/>
  <c r="H16" i="87"/>
  <c r="P16" i="87" s="1"/>
  <c r="O72" i="87"/>
  <c r="O65" i="87"/>
  <c r="O64" i="87"/>
  <c r="K70" i="87"/>
  <c r="H69" i="87"/>
  <c r="G71" i="87"/>
  <c r="G70" i="87"/>
  <c r="E73" i="87"/>
  <c r="E63" i="87"/>
  <c r="H63" i="87"/>
  <c r="K65" i="87"/>
  <c r="H19" i="87"/>
  <c r="P19" i="87" s="1"/>
  <c r="H17" i="87"/>
  <c r="P17" i="87" s="1"/>
  <c r="G74" i="87"/>
  <c r="E74" i="87"/>
  <c r="G69" i="87"/>
  <c r="G72" i="87"/>
  <c r="G68" i="87"/>
  <c r="G64" i="87"/>
  <c r="G73" i="87"/>
  <c r="E64" i="87"/>
  <c r="E70" i="87"/>
  <c r="I72" i="87"/>
  <c r="H65" i="87"/>
  <c r="E65" i="87"/>
  <c r="J68" i="87"/>
  <c r="J71" i="87"/>
  <c r="H14" i="87"/>
  <c r="P14" i="87" s="1"/>
  <c r="J73" i="87"/>
  <c r="J70" i="87"/>
  <c r="J64" i="87"/>
  <c r="J74" i="87"/>
  <c r="J66" i="87"/>
  <c r="J72" i="87"/>
  <c r="J67" i="87"/>
  <c r="J69" i="87"/>
  <c r="J65" i="87"/>
  <c r="H66" i="87"/>
  <c r="E68" i="87"/>
  <c r="D73" i="87"/>
  <c r="I71" i="87"/>
  <c r="E71" i="87"/>
  <c r="H64" i="87"/>
  <c r="K67" i="87"/>
  <c r="G63" i="87"/>
  <c r="M68" i="87"/>
  <c r="M64" i="87"/>
  <c r="D66" i="87"/>
  <c r="M63" i="87"/>
  <c r="H68" i="87"/>
  <c r="E67" i="87"/>
  <c r="M69" i="87"/>
  <c r="H11" i="87"/>
  <c r="P11" i="87" s="1"/>
  <c r="M67" i="87"/>
  <c r="D65" i="87"/>
  <c r="M65" i="87"/>
  <c r="M72" i="87"/>
  <c r="D71" i="87"/>
  <c r="D69" i="87"/>
  <c r="D68" i="87"/>
  <c r="D74" i="87"/>
  <c r="D64" i="87"/>
  <c r="M74" i="87"/>
  <c r="D63" i="87"/>
  <c r="D72" i="87"/>
  <c r="H20" i="87"/>
  <c r="P20" i="87" s="1"/>
  <c r="M66" i="87"/>
  <c r="D67" i="87"/>
  <c r="M71" i="87"/>
  <c r="E69" i="87"/>
  <c r="Q89" i="96"/>
  <c r="K16" i="96" s="1"/>
  <c r="M16" i="96" s="1"/>
  <c r="N16" i="96" s="1"/>
  <c r="D70" i="87"/>
  <c r="I17" i="99"/>
  <c r="F58" i="99"/>
  <c r="M73" i="87"/>
  <c r="H89" i="99"/>
  <c r="N89" i="99"/>
  <c r="L89" i="99"/>
  <c r="M89" i="99"/>
  <c r="L16" i="99"/>
  <c r="I89" i="99"/>
  <c r="K89" i="99"/>
  <c r="O89" i="99"/>
  <c r="P89" i="99"/>
  <c r="J89" i="99"/>
  <c r="E58" i="96"/>
  <c r="I18" i="96"/>
  <c r="G90" i="96"/>
  <c r="J90" i="96"/>
  <c r="I90" i="96"/>
  <c r="P90" i="96"/>
  <c r="K90" i="96"/>
  <c r="O90" i="96"/>
  <c r="M90" i="96"/>
  <c r="H90" i="96"/>
  <c r="L90" i="96"/>
  <c r="L17" i="96"/>
  <c r="N90" i="96"/>
  <c r="Q88" i="99"/>
  <c r="K15" i="99" s="1"/>
  <c r="M15" i="99" s="1"/>
  <c r="N15" i="99" s="1"/>
  <c r="N70" i="87"/>
  <c r="N65" i="87"/>
  <c r="G67" i="87"/>
  <c r="G66" i="87"/>
  <c r="Q40" i="87"/>
  <c r="H18" i="87"/>
  <c r="P18" i="87" s="1"/>
  <c r="F66" i="87"/>
  <c r="F70" i="87"/>
  <c r="F69" i="87"/>
  <c r="E66" i="87"/>
  <c r="I66" i="87"/>
  <c r="I69" i="87"/>
  <c r="F73" i="87"/>
  <c r="F65" i="87"/>
  <c r="F68" i="87"/>
  <c r="F64" i="87"/>
  <c r="F63" i="87"/>
  <c r="F74" i="87"/>
  <c r="F67" i="87"/>
  <c r="F71" i="87"/>
  <c r="I70" i="87"/>
  <c r="I67" i="87"/>
  <c r="I64" i="87"/>
  <c r="I65" i="87"/>
  <c r="I63" i="87"/>
  <c r="L68" i="87"/>
  <c r="L72" i="87"/>
  <c r="H15" i="87"/>
  <c r="P15" i="87" s="1"/>
  <c r="I74" i="87"/>
  <c r="I68" i="87"/>
  <c r="L73" i="90"/>
  <c r="L66" i="87"/>
  <c r="I73" i="90"/>
  <c r="N68" i="87"/>
  <c r="N67" i="87"/>
  <c r="N73" i="87"/>
  <c r="N71" i="87"/>
  <c r="N69" i="87"/>
  <c r="N64" i="87"/>
  <c r="N66" i="87"/>
  <c r="H10" i="87"/>
  <c r="P10" i="87" s="1"/>
  <c r="N74" i="87"/>
  <c r="N63" i="87"/>
  <c r="L70" i="87"/>
  <c r="L65" i="87"/>
  <c r="L64" i="87"/>
  <c r="L73" i="87"/>
  <c r="L74" i="87"/>
  <c r="L69" i="87"/>
  <c r="L67" i="87"/>
  <c r="H12" i="87"/>
  <c r="P12" i="87" s="1"/>
  <c r="L63" i="87"/>
  <c r="J73" i="90"/>
  <c r="H70" i="93"/>
  <c r="M67" i="93"/>
  <c r="L70" i="93"/>
  <c r="I71" i="93"/>
  <c r="G73" i="93"/>
  <c r="M146" i="103"/>
  <c r="E146" i="103"/>
  <c r="K146" i="103"/>
  <c r="J146" i="103"/>
  <c r="I146" i="103"/>
  <c r="O146" i="103"/>
  <c r="G146" i="103"/>
  <c r="D146" i="103"/>
  <c r="L146" i="103"/>
  <c r="P146" i="103"/>
  <c r="N146" i="103"/>
  <c r="H146" i="103"/>
  <c r="F146" i="103"/>
  <c r="P198" i="103"/>
  <c r="H198" i="103"/>
  <c r="O198" i="103"/>
  <c r="G198" i="103"/>
  <c r="N198" i="103"/>
  <c r="F198" i="103"/>
  <c r="M198" i="103"/>
  <c r="E198" i="103"/>
  <c r="L198" i="103"/>
  <c r="D198" i="103"/>
  <c r="K198" i="103"/>
  <c r="J198" i="103"/>
  <c r="I198" i="103"/>
  <c r="Q90" i="102"/>
  <c r="K17" i="102" s="1"/>
  <c r="M17" i="102" s="1"/>
  <c r="N17" i="102" s="1"/>
  <c r="I19" i="102"/>
  <c r="D58" i="102"/>
  <c r="I20" i="102" s="1"/>
  <c r="L18" i="102"/>
  <c r="G91" i="102"/>
  <c r="H91" i="102"/>
  <c r="K91" i="102"/>
  <c r="P91" i="102"/>
  <c r="M91" i="102"/>
  <c r="N91" i="102"/>
  <c r="J91" i="102"/>
  <c r="F91" i="102"/>
  <c r="L91" i="102"/>
  <c r="I91" i="102"/>
  <c r="O91" i="102"/>
  <c r="I70" i="93"/>
  <c r="D198" i="100" a="1"/>
  <c r="D146" i="100" a="1"/>
  <c r="F64" i="93"/>
  <c r="P198" i="97"/>
  <c r="H198" i="97"/>
  <c r="O198" i="97"/>
  <c r="G198" i="97"/>
  <c r="N198" i="97"/>
  <c r="F198" i="97"/>
  <c r="M198" i="97"/>
  <c r="E198" i="97"/>
  <c r="L198" i="97"/>
  <c r="D198" i="97"/>
  <c r="K198" i="97"/>
  <c r="I198" i="97"/>
  <c r="J198" i="97"/>
  <c r="M146" i="97"/>
  <c r="E146" i="97"/>
  <c r="L146" i="97"/>
  <c r="D146" i="97"/>
  <c r="K146" i="97"/>
  <c r="J146" i="97"/>
  <c r="I146" i="97"/>
  <c r="P146" i="97"/>
  <c r="H146" i="97"/>
  <c r="N146" i="97"/>
  <c r="F146" i="97"/>
  <c r="O146" i="97"/>
  <c r="G146" i="97"/>
  <c r="O68" i="93"/>
  <c r="I67" i="93"/>
  <c r="L68" i="93"/>
  <c r="F68" i="93"/>
  <c r="L73" i="93"/>
  <c r="M74" i="93"/>
  <c r="J66" i="93"/>
  <c r="L65" i="93"/>
  <c r="L67" i="93"/>
  <c r="G64" i="93"/>
  <c r="M68" i="93"/>
  <c r="O74" i="93"/>
  <c r="H71" i="93"/>
  <c r="L71" i="93"/>
  <c r="D69" i="93"/>
  <c r="D66" i="93"/>
  <c r="G65" i="93"/>
  <c r="D71" i="93"/>
  <c r="G69" i="93"/>
  <c r="J63" i="93"/>
  <c r="F64" i="90"/>
  <c r="K63" i="93"/>
  <c r="H63" i="93"/>
  <c r="F69" i="93"/>
  <c r="K67" i="93"/>
  <c r="E67" i="93"/>
  <c r="L74" i="93"/>
  <c r="H68" i="93"/>
  <c r="G70" i="93"/>
  <c r="K71" i="93"/>
  <c r="H64" i="93"/>
  <c r="M69" i="93"/>
  <c r="H65" i="93"/>
  <c r="J67" i="93"/>
  <c r="F68" i="90"/>
  <c r="I65" i="93"/>
  <c r="I66" i="93"/>
  <c r="J64" i="93"/>
  <c r="F70" i="90"/>
  <c r="M71" i="93"/>
  <c r="K65" i="93"/>
  <c r="F73" i="93"/>
  <c r="N64" i="93"/>
  <c r="O66" i="93"/>
  <c r="G67" i="93"/>
  <c r="H69" i="93"/>
  <c r="N72" i="93"/>
  <c r="D73" i="93"/>
  <c r="F72" i="90"/>
  <c r="I63" i="93"/>
  <c r="I64" i="93"/>
  <c r="I69" i="93"/>
  <c r="F67" i="93"/>
  <c r="G71" i="93"/>
  <c r="I72" i="93"/>
  <c r="L72" i="93"/>
  <c r="I73" i="93"/>
  <c r="H67" i="93"/>
  <c r="D74" i="93"/>
  <c r="J73" i="93"/>
  <c r="D72" i="93"/>
  <c r="F72" i="93"/>
  <c r="K70" i="93"/>
  <c r="M70" i="93"/>
  <c r="O69" i="93"/>
  <c r="F65" i="93"/>
  <c r="G74" i="93"/>
  <c r="K74" i="93"/>
  <c r="M63" i="93"/>
  <c r="H73" i="93"/>
  <c r="J72" i="93"/>
  <c r="K73" i="93"/>
  <c r="M65" i="93"/>
  <c r="J69" i="93"/>
  <c r="D65" i="93"/>
  <c r="H72" i="93"/>
  <c r="M64" i="93"/>
  <c r="N70" i="93"/>
  <c r="O64" i="93"/>
  <c r="J68" i="93"/>
  <c r="E65" i="93"/>
  <c r="F74" i="93"/>
  <c r="I68" i="93"/>
  <c r="L66" i="93"/>
  <c r="L63" i="93"/>
  <c r="G63" i="93"/>
  <c r="P198" i="94"/>
  <c r="H198" i="94"/>
  <c r="O198" i="94"/>
  <c r="G198" i="94"/>
  <c r="N198" i="94"/>
  <c r="F198" i="94"/>
  <c r="M198" i="94"/>
  <c r="E198" i="94"/>
  <c r="L198" i="94"/>
  <c r="D198" i="94"/>
  <c r="K198" i="94"/>
  <c r="I198" i="94"/>
  <c r="J198" i="94"/>
  <c r="D64" i="93"/>
  <c r="D68" i="93"/>
  <c r="M146" i="94"/>
  <c r="E146" i="94"/>
  <c r="L146" i="94"/>
  <c r="D146" i="94"/>
  <c r="K146" i="94"/>
  <c r="J146" i="94"/>
  <c r="I146" i="94"/>
  <c r="P146" i="94"/>
  <c r="H146" i="94"/>
  <c r="N146" i="94"/>
  <c r="F146" i="94"/>
  <c r="O146" i="94"/>
  <c r="G146" i="94"/>
  <c r="H66" i="93"/>
  <c r="J65" i="93"/>
  <c r="E64" i="93"/>
  <c r="J74" i="93"/>
  <c r="L69" i="93"/>
  <c r="E72" i="93"/>
  <c r="F70" i="93"/>
  <c r="M66" i="93"/>
  <c r="O71" i="93"/>
  <c r="G68" i="93"/>
  <c r="O65" i="93"/>
  <c r="F63" i="93"/>
  <c r="J70" i="93"/>
  <c r="K69" i="93"/>
  <c r="D63" i="93"/>
  <c r="E74" i="93"/>
  <c r="E69" i="93"/>
  <c r="H11" i="93"/>
  <c r="P11" i="93" s="1"/>
  <c r="E73" i="93"/>
  <c r="O67" i="93"/>
  <c r="G15" i="93"/>
  <c r="H10" i="93"/>
  <c r="P10" i="93" s="1"/>
  <c r="E68" i="93"/>
  <c r="O70" i="93"/>
  <c r="O63" i="93"/>
  <c r="H12" i="93"/>
  <c r="P12" i="93" s="1"/>
  <c r="H17" i="93"/>
  <c r="P17" i="93" s="1"/>
  <c r="E66" i="93"/>
  <c r="N69" i="93"/>
  <c r="N65" i="93"/>
  <c r="N71" i="93"/>
  <c r="E70" i="93"/>
  <c r="N73" i="93"/>
  <c r="H20" i="93"/>
  <c r="P20" i="93" s="1"/>
  <c r="H15" i="93"/>
  <c r="P15" i="93" s="1"/>
  <c r="O58" i="93"/>
  <c r="I9" i="93" s="1"/>
  <c r="L9" i="93" s="1"/>
  <c r="H9" i="93"/>
  <c r="P9" i="93" s="1"/>
  <c r="E63" i="93"/>
  <c r="D67" i="93"/>
  <c r="E71" i="93"/>
  <c r="H16" i="93"/>
  <c r="P16" i="93" s="1"/>
  <c r="H74" i="93"/>
  <c r="O72" i="93"/>
  <c r="N67" i="93"/>
  <c r="H18" i="93"/>
  <c r="P18" i="93" s="1"/>
  <c r="G11" i="93"/>
  <c r="K64" i="93"/>
  <c r="G18" i="93"/>
  <c r="L64" i="93"/>
  <c r="G12" i="93"/>
  <c r="G10" i="93"/>
  <c r="D70" i="93"/>
  <c r="M72" i="93"/>
  <c r="M73" i="93"/>
  <c r="H14" i="93"/>
  <c r="P14" i="93" s="1"/>
  <c r="O73" i="93"/>
  <c r="F66" i="93"/>
  <c r="K66" i="93"/>
  <c r="G9" i="93"/>
  <c r="N68" i="93"/>
  <c r="N74" i="93"/>
  <c r="G13" i="93"/>
  <c r="F71" i="93"/>
  <c r="G17" i="93"/>
  <c r="Q40" i="93"/>
  <c r="E8" i="93"/>
  <c r="H19" i="93"/>
  <c r="P19" i="93" s="1"/>
  <c r="N63" i="93"/>
  <c r="G14" i="93"/>
  <c r="N66" i="93"/>
  <c r="H13" i="93"/>
  <c r="P13" i="93" s="1"/>
  <c r="G19" i="93"/>
  <c r="G16" i="93"/>
  <c r="K68" i="93"/>
  <c r="G72" i="93"/>
  <c r="J71" i="93"/>
  <c r="I74" i="93"/>
  <c r="G66" i="93"/>
  <c r="H51" i="92"/>
  <c r="N107" i="92"/>
  <c r="N108" i="92"/>
  <c r="O42" i="92" s="1"/>
  <c r="N121" i="92"/>
  <c r="N116" i="92"/>
  <c r="N119" i="92"/>
  <c r="N122" i="92"/>
  <c r="N113" i="92"/>
  <c r="N120" i="92"/>
  <c r="N117" i="92"/>
  <c r="N115" i="92"/>
  <c r="N118" i="92"/>
  <c r="I142" i="92"/>
  <c r="F142" i="92"/>
  <c r="D142" i="92"/>
  <c r="M142" i="92"/>
  <c r="N142" i="92"/>
  <c r="K142" i="92"/>
  <c r="N123" i="92"/>
  <c r="H142" i="92"/>
  <c r="J142" i="92"/>
  <c r="O142" i="92"/>
  <c r="G142" i="92"/>
  <c r="L142" i="92"/>
  <c r="E142" i="92"/>
  <c r="N124" i="92"/>
  <c r="P142" i="92"/>
  <c r="J108" i="92"/>
  <c r="O46" i="92" s="1"/>
  <c r="J107" i="92"/>
  <c r="H138" i="92"/>
  <c r="F138" i="92"/>
  <c r="E138" i="92"/>
  <c r="J119" i="92"/>
  <c r="G138" i="92"/>
  <c r="D138" i="92"/>
  <c r="I138" i="92"/>
  <c r="J113" i="92"/>
  <c r="K138" i="92"/>
  <c r="J138" i="92"/>
  <c r="L138" i="92"/>
  <c r="J120" i="92"/>
  <c r="J121" i="92"/>
  <c r="M138" i="92"/>
  <c r="J122" i="92"/>
  <c r="N138" i="92"/>
  <c r="O138" i="92"/>
  <c r="J123" i="92"/>
  <c r="P138" i="92"/>
  <c r="J124" i="92"/>
  <c r="H45" i="92"/>
  <c r="L108" i="92"/>
  <c r="O44" i="92" s="1"/>
  <c r="L107" i="92"/>
  <c r="L119" i="92"/>
  <c r="L120" i="92"/>
  <c r="L117" i="92"/>
  <c r="L113" i="92"/>
  <c r="L118" i="92"/>
  <c r="E140" i="92"/>
  <c r="M140" i="92"/>
  <c r="L121" i="92"/>
  <c r="L140" i="92"/>
  <c r="F140" i="92"/>
  <c r="D140" i="92"/>
  <c r="N140" i="92"/>
  <c r="K140" i="92"/>
  <c r="J140" i="92"/>
  <c r="I140" i="92"/>
  <c r="H140" i="92"/>
  <c r="G140" i="92"/>
  <c r="L122" i="92"/>
  <c r="L123" i="92"/>
  <c r="O140" i="92"/>
  <c r="L124" i="92"/>
  <c r="P140" i="92"/>
  <c r="I107" i="92"/>
  <c r="I108" i="92"/>
  <c r="O47" i="92" s="1"/>
  <c r="H137" i="92"/>
  <c r="E137" i="92"/>
  <c r="D137" i="92"/>
  <c r="G137" i="92"/>
  <c r="K137" i="92"/>
  <c r="I137" i="92"/>
  <c r="F137" i="92"/>
  <c r="J137" i="92"/>
  <c r="I113" i="92"/>
  <c r="I120" i="92"/>
  <c r="L137" i="92"/>
  <c r="M137" i="92"/>
  <c r="I121" i="92"/>
  <c r="N137" i="92"/>
  <c r="I122" i="92"/>
  <c r="O137" i="92"/>
  <c r="I123" i="92"/>
  <c r="I124" i="92"/>
  <c r="P137" i="92"/>
  <c r="F107" i="92"/>
  <c r="F108" i="92"/>
  <c r="O50" i="92" s="1"/>
  <c r="D134" i="92"/>
  <c r="F134" i="92"/>
  <c r="G134" i="92"/>
  <c r="E134" i="92"/>
  <c r="H134" i="92"/>
  <c r="I134" i="92"/>
  <c r="J134" i="92"/>
  <c r="K134" i="92"/>
  <c r="F113" i="92"/>
  <c r="L134" i="92"/>
  <c r="M134" i="92"/>
  <c r="N134" i="92"/>
  <c r="F123" i="92"/>
  <c r="O134" i="92"/>
  <c r="F124" i="92"/>
  <c r="P134" i="92"/>
  <c r="K107" i="92"/>
  <c r="K108" i="92"/>
  <c r="O45" i="92" s="1"/>
  <c r="K118" i="92"/>
  <c r="K113" i="92"/>
  <c r="K119" i="92"/>
  <c r="E139" i="92"/>
  <c r="D139" i="92"/>
  <c r="K139" i="92"/>
  <c r="K120" i="92"/>
  <c r="F139" i="92"/>
  <c r="I139" i="92"/>
  <c r="G139" i="92"/>
  <c r="L139" i="92"/>
  <c r="J139" i="92"/>
  <c r="H139" i="92"/>
  <c r="M139" i="92"/>
  <c r="K121" i="92"/>
  <c r="K122" i="92"/>
  <c r="N139" i="92"/>
  <c r="O139" i="92"/>
  <c r="K123" i="92"/>
  <c r="K124" i="92"/>
  <c r="P139" i="92"/>
  <c r="H108" i="92"/>
  <c r="O48" i="92" s="1"/>
  <c r="H107" i="92"/>
  <c r="I136" i="92"/>
  <c r="D136" i="92"/>
  <c r="E136" i="92"/>
  <c r="H136" i="92"/>
  <c r="G136" i="92"/>
  <c r="J136" i="92"/>
  <c r="F136" i="92"/>
  <c r="K136" i="92"/>
  <c r="H113" i="92"/>
  <c r="L136" i="92"/>
  <c r="H121" i="92"/>
  <c r="M136" i="92"/>
  <c r="H122" i="92"/>
  <c r="N136" i="92"/>
  <c r="H123" i="92"/>
  <c r="O136" i="92"/>
  <c r="H124" i="92"/>
  <c r="P136" i="92"/>
  <c r="H42" i="92"/>
  <c r="G107" i="92"/>
  <c r="G108" i="92"/>
  <c r="O49" i="92" s="1"/>
  <c r="E135" i="92"/>
  <c r="G135" i="92"/>
  <c r="F135" i="92"/>
  <c r="H135" i="92"/>
  <c r="D135" i="92"/>
  <c r="I135" i="92"/>
  <c r="J135" i="92"/>
  <c r="K135" i="92"/>
  <c r="G113" i="92"/>
  <c r="L135" i="92"/>
  <c r="M135" i="92"/>
  <c r="G122" i="92"/>
  <c r="N135" i="92"/>
  <c r="O135" i="92"/>
  <c r="G123" i="92"/>
  <c r="P135" i="92"/>
  <c r="G124" i="92"/>
  <c r="H44" i="92"/>
  <c r="H47" i="92"/>
  <c r="H50" i="92"/>
  <c r="P90" i="92"/>
  <c r="I40" i="92" s="1"/>
  <c r="H40" i="92"/>
  <c r="H48" i="92"/>
  <c r="H49" i="92"/>
  <c r="O107" i="92"/>
  <c r="O108" i="92"/>
  <c r="O41" i="92" s="1"/>
  <c r="O119" i="92"/>
  <c r="O123" i="92"/>
  <c r="O117" i="92"/>
  <c r="O116" i="92"/>
  <c r="O122" i="92"/>
  <c r="O113" i="92"/>
  <c r="O118" i="92"/>
  <c r="O120" i="92"/>
  <c r="O115" i="92"/>
  <c r="O114" i="92"/>
  <c r="O121" i="92"/>
  <c r="G143" i="92"/>
  <c r="O143" i="92"/>
  <c r="N143" i="92"/>
  <c r="K143" i="92"/>
  <c r="F143" i="92"/>
  <c r="I143" i="92"/>
  <c r="H143" i="92"/>
  <c r="M143" i="92"/>
  <c r="D143" i="92"/>
  <c r="P143" i="92"/>
  <c r="E143" i="92"/>
  <c r="L143" i="92"/>
  <c r="O124" i="92"/>
  <c r="J143" i="92"/>
  <c r="Q72" i="92"/>
  <c r="E40" i="92"/>
  <c r="D108" i="92"/>
  <c r="O52" i="92" s="1"/>
  <c r="E132" i="92"/>
  <c r="D132" i="92"/>
  <c r="D107" i="92"/>
  <c r="F132" i="92"/>
  <c r="G132" i="92"/>
  <c r="H132" i="92"/>
  <c r="I132" i="92"/>
  <c r="J132" i="92"/>
  <c r="D113" i="92"/>
  <c r="K132" i="92"/>
  <c r="L132" i="92"/>
  <c r="M132" i="92"/>
  <c r="N132" i="92"/>
  <c r="O132" i="92"/>
  <c r="P132" i="92"/>
  <c r="P108" i="92"/>
  <c r="P178" i="92" s="1" a="1"/>
  <c r="P178" i="92" s="1"/>
  <c r="P107" i="92"/>
  <c r="L144" i="92"/>
  <c r="G144" i="92"/>
  <c r="D144" i="92"/>
  <c r="F144" i="92"/>
  <c r="K144" i="92"/>
  <c r="J144" i="92"/>
  <c r="P144" i="92"/>
  <c r="T132" i="92" s="1"/>
  <c r="O144" i="92"/>
  <c r="E144" i="92"/>
  <c r="I144" i="92"/>
  <c r="H144" i="92"/>
  <c r="N144" i="92"/>
  <c r="M144" i="92"/>
  <c r="M107" i="92"/>
  <c r="M108" i="92"/>
  <c r="O43" i="92" s="1"/>
  <c r="M120" i="92"/>
  <c r="M119" i="92"/>
  <c r="M121" i="92"/>
  <c r="M113" i="92"/>
  <c r="M118" i="92"/>
  <c r="M117" i="92"/>
  <c r="M116" i="92"/>
  <c r="L141" i="92"/>
  <c r="M141" i="92"/>
  <c r="J141" i="92"/>
  <c r="H141" i="92"/>
  <c r="I141" i="92"/>
  <c r="G141" i="92"/>
  <c r="D141" i="92"/>
  <c r="N141" i="92"/>
  <c r="O141" i="92"/>
  <c r="F141" i="92"/>
  <c r="M122" i="92"/>
  <c r="K141" i="92"/>
  <c r="E141" i="92"/>
  <c r="M123" i="92"/>
  <c r="M124" i="92"/>
  <c r="P141" i="92"/>
  <c r="H52" i="92"/>
  <c r="M31" i="92" s="1"/>
  <c r="E107" i="92"/>
  <c r="E108" i="92"/>
  <c r="O51" i="92" s="1"/>
  <c r="D133" i="92"/>
  <c r="F133" i="92"/>
  <c r="E133" i="92"/>
  <c r="G133" i="92"/>
  <c r="H133" i="92"/>
  <c r="I133" i="92"/>
  <c r="J133" i="92"/>
  <c r="E113" i="92"/>
  <c r="K133" i="92"/>
  <c r="L133" i="92"/>
  <c r="M133" i="92"/>
  <c r="N133" i="92"/>
  <c r="O133" i="92"/>
  <c r="P133" i="92"/>
  <c r="E124" i="92"/>
  <c r="H41" i="92"/>
  <c r="H46" i="92"/>
  <c r="H43" i="92"/>
  <c r="F66" i="90"/>
  <c r="F71" i="90"/>
  <c r="N69" i="90"/>
  <c r="N73" i="90"/>
  <c r="F65" i="90"/>
  <c r="F74" i="90"/>
  <c r="N71" i="90"/>
  <c r="K70" i="90"/>
  <c r="K65" i="90"/>
  <c r="K73" i="90"/>
  <c r="K64" i="90"/>
  <c r="F67" i="90"/>
  <c r="H69" i="90"/>
  <c r="J68" i="90"/>
  <c r="J72" i="90"/>
  <c r="J74" i="90"/>
  <c r="J70" i="90"/>
  <c r="H65" i="90"/>
  <c r="F63" i="90"/>
  <c r="L69" i="90"/>
  <c r="N68" i="90"/>
  <c r="N74" i="90"/>
  <c r="N72" i="90"/>
  <c r="N70" i="90"/>
  <c r="K63" i="90"/>
  <c r="N65" i="90"/>
  <c r="J65" i="90"/>
  <c r="H67" i="90"/>
  <c r="N64" i="90"/>
  <c r="N67" i="90"/>
  <c r="L71" i="90"/>
  <c r="F73" i="90"/>
  <c r="L74" i="90"/>
  <c r="D71" i="90"/>
  <c r="M69" i="90"/>
  <c r="H73" i="90"/>
  <c r="F69" i="90"/>
  <c r="G68" i="90"/>
  <c r="D72" i="90"/>
  <c r="I72" i="90"/>
  <c r="G72" i="90"/>
  <c r="E70" i="90"/>
  <c r="K71" i="90"/>
  <c r="L63" i="90"/>
  <c r="E64" i="90"/>
  <c r="E73" i="90"/>
  <c r="K72" i="90"/>
  <c r="D68" i="90"/>
  <c r="I74" i="90"/>
  <c r="L65" i="90"/>
  <c r="H66" i="90"/>
  <c r="E63" i="90"/>
  <c r="L72" i="90"/>
  <c r="L70" i="90"/>
  <c r="I68" i="90"/>
  <c r="M72" i="90"/>
  <c r="E74" i="90"/>
  <c r="M73" i="90"/>
  <c r="K69" i="90"/>
  <c r="H71" i="90"/>
  <c r="L64" i="90"/>
  <c r="K67" i="90"/>
  <c r="L68" i="90"/>
  <c r="M65" i="90"/>
  <c r="L66" i="90"/>
  <c r="N63" i="90"/>
  <c r="J64" i="90"/>
  <c r="K68" i="90"/>
  <c r="L67" i="90"/>
  <c r="H72" i="90"/>
  <c r="E67" i="90"/>
  <c r="H74" i="90"/>
  <c r="D67" i="90"/>
  <c r="M68" i="90"/>
  <c r="J71" i="90"/>
  <c r="D146" i="91" a="1"/>
  <c r="D198" i="91" a="1"/>
  <c r="O67" i="90"/>
  <c r="G63" i="90"/>
  <c r="O69" i="90"/>
  <c r="J69" i="90"/>
  <c r="O74" i="90"/>
  <c r="M67" i="90"/>
  <c r="I66" i="90"/>
  <c r="O71" i="90"/>
  <c r="O73" i="90"/>
  <c r="I69" i="90"/>
  <c r="J67" i="90"/>
  <c r="I67" i="90"/>
  <c r="I65" i="90"/>
  <c r="G66" i="90"/>
  <c r="H68" i="90"/>
  <c r="H63" i="90"/>
  <c r="D65" i="90"/>
  <c r="K66" i="90"/>
  <c r="M63" i="90"/>
  <c r="O64" i="90"/>
  <c r="G74" i="90"/>
  <c r="G64" i="90"/>
  <c r="E68" i="90"/>
  <c r="G70" i="90"/>
  <c r="O66" i="90"/>
  <c r="E66" i="90"/>
  <c r="E72" i="90"/>
  <c r="I70" i="90"/>
  <c r="I63" i="90"/>
  <c r="M70" i="90"/>
  <c r="G69" i="90"/>
  <c r="O70" i="90"/>
  <c r="G71" i="90"/>
  <c r="I64" i="90"/>
  <c r="I71" i="90"/>
  <c r="E71" i="90"/>
  <c r="H20" i="90"/>
  <c r="P20" i="90" s="1"/>
  <c r="O58" i="90"/>
  <c r="I9" i="90" s="1"/>
  <c r="L9" i="90" s="1"/>
  <c r="H9" i="90"/>
  <c r="P9" i="90" s="1"/>
  <c r="G19" i="90"/>
  <c r="M64" i="90"/>
  <c r="D69" i="90"/>
  <c r="D64" i="90"/>
  <c r="G67" i="90"/>
  <c r="H16" i="90"/>
  <c r="P16" i="90" s="1"/>
  <c r="G10" i="90"/>
  <c r="H70" i="90"/>
  <c r="H11" i="90"/>
  <c r="P11" i="90" s="1"/>
  <c r="M66" i="90"/>
  <c r="D66" i="90"/>
  <c r="M74" i="90"/>
  <c r="O72" i="90"/>
  <c r="G17" i="90"/>
  <c r="G16" i="90"/>
  <c r="D70" i="90"/>
  <c r="H19" i="90"/>
  <c r="P19" i="90" s="1"/>
  <c r="H10" i="90"/>
  <c r="P10" i="90" s="1"/>
  <c r="G15" i="90"/>
  <c r="H17" i="90"/>
  <c r="P17" i="90" s="1"/>
  <c r="G12" i="90"/>
  <c r="E69" i="90"/>
  <c r="O63" i="90"/>
  <c r="H12" i="90"/>
  <c r="P12" i="90" s="1"/>
  <c r="H14" i="90"/>
  <c r="P14" i="90" s="1"/>
  <c r="D73" i="90"/>
  <c r="O68" i="90"/>
  <c r="G65" i="90"/>
  <c r="M71" i="90"/>
  <c r="G73" i="90"/>
  <c r="E65" i="90"/>
  <c r="G13" i="90"/>
  <c r="H64" i="90"/>
  <c r="D63" i="90"/>
  <c r="G9" i="90"/>
  <c r="H18" i="90"/>
  <c r="P18" i="90" s="1"/>
  <c r="D74" i="90"/>
  <c r="Q40" i="90"/>
  <c r="E8" i="90"/>
  <c r="G18" i="90"/>
  <c r="H13" i="90"/>
  <c r="P13" i="90" s="1"/>
  <c r="H15" i="90"/>
  <c r="P15" i="90" s="1"/>
  <c r="G11" i="90"/>
  <c r="J66" i="90"/>
  <c r="J63" i="90"/>
  <c r="G14" i="90"/>
  <c r="G8" i="87"/>
  <c r="G22" i="87" s="1"/>
  <c r="I10" i="19" s="1"/>
  <c r="L8" i="87"/>
  <c r="P8" i="87"/>
  <c r="E22" i="87"/>
  <c r="J1" i="87"/>
  <c r="P198" i="88"/>
  <c r="H198" i="88"/>
  <c r="O198" i="88"/>
  <c r="G198" i="88"/>
  <c r="N198" i="88"/>
  <c r="F198" i="88"/>
  <c r="M198" i="88"/>
  <c r="E198" i="88"/>
  <c r="L198" i="88"/>
  <c r="D198" i="88"/>
  <c r="K198" i="88"/>
  <c r="J198" i="88"/>
  <c r="I198" i="88"/>
  <c r="M146" i="88"/>
  <c r="E146" i="88"/>
  <c r="L146" i="88"/>
  <c r="D146" i="88"/>
  <c r="K146" i="88"/>
  <c r="J146" i="88"/>
  <c r="I146" i="88"/>
  <c r="P146" i="88"/>
  <c r="H146" i="88"/>
  <c r="O146" i="88"/>
  <c r="G146" i="88"/>
  <c r="F146" i="88"/>
  <c r="N146" i="88"/>
  <c r="B35" i="5"/>
  <c r="B16" i="5" s="1"/>
  <c r="F167" i="5"/>
  <c r="Q27" i="5"/>
  <c r="C8" i="5"/>
  <c r="D8" i="5" s="1"/>
  <c r="H115" i="5"/>
  <c r="H167" i="5" s="1"/>
  <c r="F41" i="5"/>
  <c r="H98" i="5"/>
  <c r="I98" i="5" s="1"/>
  <c r="H132" i="5"/>
  <c r="E45" i="5"/>
  <c r="E80" i="5" s="1"/>
  <c r="K63" i="5"/>
  <c r="G25" i="5"/>
  <c r="G40" i="5" s="1"/>
  <c r="B34" i="5"/>
  <c r="H150" i="5"/>
  <c r="C28" i="5"/>
  <c r="C9" i="5" s="1"/>
  <c r="D9" i="5" s="1"/>
  <c r="H170" i="92" l="1" a="1"/>
  <c r="H170" i="92" s="1"/>
  <c r="E167" i="92" a="1"/>
  <c r="E167" i="92" s="1"/>
  <c r="G169" i="92" a="1"/>
  <c r="G169" i="92" s="1"/>
  <c r="O177" i="92" a="1"/>
  <c r="O177" i="92" s="1"/>
  <c r="M175" i="92" a="1"/>
  <c r="M175" i="92" s="1"/>
  <c r="D166" i="92" a="1"/>
  <c r="D166" i="92" s="1"/>
  <c r="I171" i="92" a="1"/>
  <c r="I171" i="92" s="1"/>
  <c r="J172" i="92" a="1"/>
  <c r="J172" i="92" s="1"/>
  <c r="F168" i="92" a="1"/>
  <c r="F168" i="92" s="1"/>
  <c r="K173" i="92" a="1"/>
  <c r="K173" i="92" s="1"/>
  <c r="L174" i="92" a="1"/>
  <c r="L174" i="92" s="1"/>
  <c r="N176" i="92" a="1"/>
  <c r="N176" i="92" s="1"/>
  <c r="K173" i="106" a="1"/>
  <c r="K173" i="106" s="1"/>
  <c r="O45" i="106"/>
  <c r="O177" i="106" a="1"/>
  <c r="O177" i="106" s="1"/>
  <c r="O41" i="106"/>
  <c r="H170" i="106" a="1"/>
  <c r="H170" i="106" s="1"/>
  <c r="O48" i="106"/>
  <c r="L174" i="106" a="1"/>
  <c r="L174" i="106" s="1"/>
  <c r="O44" i="106"/>
  <c r="D166" i="106" a="1"/>
  <c r="D166" i="106" s="1"/>
  <c r="O52" i="106"/>
  <c r="I171" i="106" a="1"/>
  <c r="I171" i="106" s="1"/>
  <c r="O47" i="106"/>
  <c r="J172" i="106" a="1"/>
  <c r="J172" i="106" s="1"/>
  <c r="O46" i="106"/>
  <c r="G169" i="106" a="1"/>
  <c r="G169" i="106" s="1"/>
  <c r="O49" i="106"/>
  <c r="E167" i="106" a="1"/>
  <c r="E167" i="106" s="1"/>
  <c r="O51" i="106"/>
  <c r="N176" i="106" a="1"/>
  <c r="N176" i="106" s="1"/>
  <c r="O42" i="106"/>
  <c r="M175" i="106" a="1"/>
  <c r="M175" i="106" s="1"/>
  <c r="O43" i="106"/>
  <c r="F168" i="106" a="1"/>
  <c r="F168" i="106" s="1"/>
  <c r="O50" i="106"/>
  <c r="M20" i="107"/>
  <c r="M29" i="92"/>
  <c r="I50" i="110"/>
  <c r="L29" i="110" s="1"/>
  <c r="N29" i="110" s="1"/>
  <c r="E90" i="110"/>
  <c r="D90" i="108"/>
  <c r="I52" i="108" s="1"/>
  <c r="L31" i="108" s="1"/>
  <c r="N31" i="108" s="1"/>
  <c r="I51" i="108"/>
  <c r="L30" i="108" s="1"/>
  <c r="M26" i="92"/>
  <c r="M30" i="92"/>
  <c r="M27" i="92"/>
  <c r="I51" i="109"/>
  <c r="L30" i="109" s="1"/>
  <c r="N30" i="109" s="1"/>
  <c r="D90" i="109"/>
  <c r="I52" i="109" s="1"/>
  <c r="L31" i="109" s="1"/>
  <c r="M25" i="106"/>
  <c r="M22" i="92"/>
  <c r="M21" i="92"/>
  <c r="M26" i="107"/>
  <c r="M23" i="106"/>
  <c r="M19" i="107"/>
  <c r="L19" i="107"/>
  <c r="M24" i="107"/>
  <c r="M28" i="107"/>
  <c r="M25" i="107"/>
  <c r="M30" i="107"/>
  <c r="M26" i="106"/>
  <c r="M23" i="107"/>
  <c r="N90" i="106"/>
  <c r="I42" i="106" s="1"/>
  <c r="L21" i="106" s="1"/>
  <c r="G43" i="107"/>
  <c r="J125" i="107"/>
  <c r="M46" i="107" s="1"/>
  <c r="J126" i="107"/>
  <c r="E155" i="107"/>
  <c r="H155" i="107"/>
  <c r="D155" i="107"/>
  <c r="G155" i="107"/>
  <c r="I155" i="107"/>
  <c r="F155" i="107"/>
  <c r="J155" i="107"/>
  <c r="K155" i="107"/>
  <c r="L155" i="107"/>
  <c r="M155" i="107"/>
  <c r="N155" i="107"/>
  <c r="O155" i="107"/>
  <c r="J161" i="107"/>
  <c r="P155" i="107"/>
  <c r="M21" i="107"/>
  <c r="N126" i="107"/>
  <c r="N125" i="107"/>
  <c r="M42" i="107" s="1"/>
  <c r="H159" i="107"/>
  <c r="L159" i="107"/>
  <c r="G159" i="107"/>
  <c r="D159" i="107"/>
  <c r="K159" i="107"/>
  <c r="E159" i="107"/>
  <c r="J159" i="107"/>
  <c r="I159" i="107"/>
  <c r="F159" i="107"/>
  <c r="M159" i="107"/>
  <c r="N159" i="107"/>
  <c r="O159" i="107"/>
  <c r="P159" i="107"/>
  <c r="N161" i="107"/>
  <c r="T133" i="107"/>
  <c r="G44" i="107"/>
  <c r="T137" i="107"/>
  <c r="T143" i="107"/>
  <c r="G46" i="107"/>
  <c r="G49" i="107"/>
  <c r="T138" i="107"/>
  <c r="G50" i="107"/>
  <c r="M125" i="107"/>
  <c r="M43" i="107" s="1"/>
  <c r="M126" i="107"/>
  <c r="I158" i="107"/>
  <c r="K158" i="107"/>
  <c r="E158" i="107"/>
  <c r="H158" i="107"/>
  <c r="J158" i="107"/>
  <c r="F158" i="107"/>
  <c r="D158" i="107"/>
  <c r="G158" i="107"/>
  <c r="L158" i="107"/>
  <c r="M158" i="107"/>
  <c r="N158" i="107"/>
  <c r="O158" i="107"/>
  <c r="M161" i="107"/>
  <c r="P158" i="107"/>
  <c r="O90" i="107"/>
  <c r="T139" i="107"/>
  <c r="O126" i="107"/>
  <c r="O125" i="107"/>
  <c r="M41" i="107" s="1"/>
  <c r="G160" i="107"/>
  <c r="D160" i="107"/>
  <c r="M160" i="107"/>
  <c r="K160" i="107"/>
  <c r="F160" i="107"/>
  <c r="J160" i="107"/>
  <c r="I160" i="107"/>
  <c r="L160" i="107"/>
  <c r="H160" i="107"/>
  <c r="E160" i="107"/>
  <c r="N160" i="107"/>
  <c r="O161" i="107"/>
  <c r="O160" i="107"/>
  <c r="P160" i="107"/>
  <c r="M22" i="107"/>
  <c r="T140" i="107"/>
  <c r="M29" i="107"/>
  <c r="T142" i="107"/>
  <c r="G41" i="107"/>
  <c r="F126" i="107"/>
  <c r="F125" i="107"/>
  <c r="M50" i="107" s="1"/>
  <c r="E151" i="107"/>
  <c r="D151" i="107"/>
  <c r="F151" i="107"/>
  <c r="G151" i="107"/>
  <c r="H151" i="107"/>
  <c r="I151" i="107"/>
  <c r="J151" i="107"/>
  <c r="K151" i="107"/>
  <c r="L151" i="107"/>
  <c r="M151" i="107"/>
  <c r="N151" i="107"/>
  <c r="O151" i="107"/>
  <c r="F161" i="107"/>
  <c r="P151" i="107"/>
  <c r="L125" i="107"/>
  <c r="M44" i="107" s="1"/>
  <c r="L126" i="107"/>
  <c r="J157" i="107"/>
  <c r="F157" i="107"/>
  <c r="I157" i="107"/>
  <c r="E157" i="107"/>
  <c r="G157" i="107"/>
  <c r="H157" i="107"/>
  <c r="D157" i="107"/>
  <c r="K157" i="107"/>
  <c r="L157" i="107"/>
  <c r="M157" i="107"/>
  <c r="N157" i="107"/>
  <c r="O157" i="107"/>
  <c r="L161" i="107"/>
  <c r="P157" i="107"/>
  <c r="T136" i="107"/>
  <c r="T135" i="107"/>
  <c r="H126" i="107"/>
  <c r="H125" i="107"/>
  <c r="M48" i="107" s="1"/>
  <c r="G153" i="107"/>
  <c r="D153" i="107"/>
  <c r="F153" i="107"/>
  <c r="E153" i="107"/>
  <c r="H153" i="107"/>
  <c r="I153" i="107"/>
  <c r="J153" i="107"/>
  <c r="K153" i="107"/>
  <c r="L153" i="107"/>
  <c r="M153" i="107"/>
  <c r="N153" i="107"/>
  <c r="O153" i="107"/>
  <c r="P153" i="107"/>
  <c r="H161" i="107"/>
  <c r="K125" i="107"/>
  <c r="M45" i="107" s="1"/>
  <c r="K126" i="107"/>
  <c r="G156" i="107"/>
  <c r="F156" i="107"/>
  <c r="H156" i="107"/>
  <c r="E156" i="107"/>
  <c r="I156" i="107"/>
  <c r="D156" i="107"/>
  <c r="J156" i="107"/>
  <c r="K156" i="107"/>
  <c r="L156" i="107"/>
  <c r="M156" i="107"/>
  <c r="N156" i="107"/>
  <c r="O156" i="107"/>
  <c r="K161" i="107"/>
  <c r="P156" i="107"/>
  <c r="G126" i="107"/>
  <c r="E152" i="107"/>
  <c r="G125" i="107"/>
  <c r="M49" i="107" s="1"/>
  <c r="D152" i="107"/>
  <c r="F152" i="107"/>
  <c r="G152" i="107"/>
  <c r="H152" i="107"/>
  <c r="I152" i="107"/>
  <c r="J152" i="107"/>
  <c r="K152" i="107"/>
  <c r="L152" i="107"/>
  <c r="M152" i="107"/>
  <c r="N152" i="107"/>
  <c r="O152" i="107"/>
  <c r="P152" i="107"/>
  <c r="G161" i="107"/>
  <c r="G45" i="107"/>
  <c r="G42" i="107"/>
  <c r="D150" i="107"/>
  <c r="E125" i="107"/>
  <c r="M51" i="107" s="1"/>
  <c r="E126" i="107"/>
  <c r="E150" i="107"/>
  <c r="F150" i="107"/>
  <c r="G150" i="107"/>
  <c r="H150" i="107"/>
  <c r="I150" i="107"/>
  <c r="J150" i="107"/>
  <c r="K150" i="107"/>
  <c r="L150" i="107"/>
  <c r="M150" i="107"/>
  <c r="N150" i="107"/>
  <c r="O150" i="107"/>
  <c r="E161" i="107"/>
  <c r="P150" i="107"/>
  <c r="T141" i="107"/>
  <c r="T134" i="107"/>
  <c r="I125" i="107"/>
  <c r="M47" i="107" s="1"/>
  <c r="I126" i="107"/>
  <c r="F154" i="107"/>
  <c r="E154" i="107"/>
  <c r="D154" i="107"/>
  <c r="G154" i="107"/>
  <c r="H154" i="107"/>
  <c r="I154" i="107"/>
  <c r="J154" i="107"/>
  <c r="K154" i="107"/>
  <c r="L154" i="107"/>
  <c r="M154" i="107"/>
  <c r="N154" i="107"/>
  <c r="O154" i="107"/>
  <c r="I161" i="107"/>
  <c r="P154" i="107"/>
  <c r="E53" i="107"/>
  <c r="J50" i="107" s="1"/>
  <c r="J1" i="107"/>
  <c r="G40" i="107"/>
  <c r="J19" i="107"/>
  <c r="G48" i="107"/>
  <c r="G47" i="107"/>
  <c r="D149" i="107"/>
  <c r="D125" i="107"/>
  <c r="M52" i="107" s="1"/>
  <c r="D126" i="107"/>
  <c r="E149" i="107"/>
  <c r="F149" i="107"/>
  <c r="G149" i="107"/>
  <c r="H149" i="107"/>
  <c r="I149" i="107"/>
  <c r="J149" i="107"/>
  <c r="K149" i="107"/>
  <c r="L149" i="107"/>
  <c r="M149" i="107"/>
  <c r="N149" i="107"/>
  <c r="O149" i="107"/>
  <c r="D161" i="107"/>
  <c r="P149" i="107"/>
  <c r="T144" i="107"/>
  <c r="G51" i="107"/>
  <c r="G19" i="107"/>
  <c r="G32" i="107" s="1"/>
  <c r="E32" i="107"/>
  <c r="T133" i="106"/>
  <c r="K150" i="106"/>
  <c r="K167" i="106" s="1" a="1"/>
  <c r="K167" i="106" s="1"/>
  <c r="M19" i="106"/>
  <c r="I154" i="106"/>
  <c r="G51" i="106"/>
  <c r="G50" i="106"/>
  <c r="T137" i="106"/>
  <c r="N125" i="106"/>
  <c r="M42" i="106" s="1"/>
  <c r="E160" i="106"/>
  <c r="K160" i="106"/>
  <c r="G160" i="106"/>
  <c r="M160" i="106"/>
  <c r="H160" i="106"/>
  <c r="O161" i="106"/>
  <c r="F160" i="106"/>
  <c r="J160" i="106"/>
  <c r="P160" i="106"/>
  <c r="L160" i="106"/>
  <c r="O126" i="106"/>
  <c r="O160" i="106"/>
  <c r="D160" i="106"/>
  <c r="O125" i="106"/>
  <c r="M41" i="106" s="1"/>
  <c r="I160" i="106"/>
  <c r="L20" i="106"/>
  <c r="M28" i="106"/>
  <c r="J155" i="106"/>
  <c r="P155" i="106"/>
  <c r="I155" i="106"/>
  <c r="F155" i="106"/>
  <c r="J126" i="106"/>
  <c r="G155" i="106"/>
  <c r="J161" i="106"/>
  <c r="J125" i="106"/>
  <c r="M46" i="106" s="1"/>
  <c r="N155" i="106"/>
  <c r="K155" i="106"/>
  <c r="O155" i="106"/>
  <c r="L155" i="106"/>
  <c r="H155" i="106"/>
  <c r="E155" i="106"/>
  <c r="M155" i="106"/>
  <c r="L19" i="106"/>
  <c r="T134" i="106"/>
  <c r="M21" i="106"/>
  <c r="M20" i="106"/>
  <c r="E154" i="106"/>
  <c r="J154" i="106"/>
  <c r="N154" i="106"/>
  <c r="G154" i="106"/>
  <c r="D154" i="106"/>
  <c r="O154" i="106"/>
  <c r="I126" i="106"/>
  <c r="H154" i="106"/>
  <c r="K154" i="106"/>
  <c r="P154" i="106"/>
  <c r="M154" i="106"/>
  <c r="I161" i="106"/>
  <c r="L154" i="106"/>
  <c r="I125" i="106"/>
  <c r="M47" i="106" s="1"/>
  <c r="F154" i="106"/>
  <c r="D155" i="106"/>
  <c r="T138" i="106"/>
  <c r="F150" i="106"/>
  <c r="M157" i="106"/>
  <c r="J157" i="106"/>
  <c r="L161" i="106"/>
  <c r="D157" i="106"/>
  <c r="L157" i="106"/>
  <c r="K157" i="106"/>
  <c r="G157" i="106"/>
  <c r="P157" i="106"/>
  <c r="L125" i="106"/>
  <c r="M44" i="106" s="1"/>
  <c r="N157" i="106"/>
  <c r="I157" i="106"/>
  <c r="E157" i="106"/>
  <c r="L126" i="106"/>
  <c r="F157" i="106"/>
  <c r="O157" i="106"/>
  <c r="L150" i="106"/>
  <c r="G150" i="106"/>
  <c r="D150" i="106"/>
  <c r="P150" i="106"/>
  <c r="E150" i="106"/>
  <c r="E125" i="106"/>
  <c r="M51" i="106" s="1"/>
  <c r="E161" i="106"/>
  <c r="H150" i="106"/>
  <c r="I150" i="106"/>
  <c r="N150" i="106"/>
  <c r="O150" i="106"/>
  <c r="M150" i="106"/>
  <c r="J150" i="106"/>
  <c r="E126" i="106"/>
  <c r="L159" i="106"/>
  <c r="N126" i="106"/>
  <c r="J159" i="106"/>
  <c r="I159" i="106"/>
  <c r="F159" i="106"/>
  <c r="N159" i="106"/>
  <c r="G159" i="106"/>
  <c r="E159" i="106"/>
  <c r="P159" i="106"/>
  <c r="H159" i="106"/>
  <c r="N161" i="106"/>
  <c r="D159" i="106"/>
  <c r="O159" i="106"/>
  <c r="M159" i="106"/>
  <c r="K159" i="106"/>
  <c r="G46" i="106"/>
  <c r="I153" i="106"/>
  <c r="E153" i="106"/>
  <c r="G153" i="106"/>
  <c r="D153" i="106"/>
  <c r="K153" i="106"/>
  <c r="H125" i="106"/>
  <c r="M48" i="106" s="1"/>
  <c r="H126" i="106"/>
  <c r="F153" i="106"/>
  <c r="J153" i="106"/>
  <c r="N153" i="106"/>
  <c r="H161" i="106"/>
  <c r="P153" i="106"/>
  <c r="O153" i="106"/>
  <c r="M153" i="106"/>
  <c r="L153" i="106"/>
  <c r="G44" i="106"/>
  <c r="E152" i="106"/>
  <c r="L152" i="106"/>
  <c r="G126" i="106"/>
  <c r="J152" i="106"/>
  <c r="G125" i="106"/>
  <c r="M49" i="106" s="1"/>
  <c r="G152" i="106"/>
  <c r="H152" i="106"/>
  <c r="D152" i="106"/>
  <c r="M152" i="106"/>
  <c r="I152" i="106"/>
  <c r="O152" i="106"/>
  <c r="K152" i="106"/>
  <c r="F152" i="106"/>
  <c r="G161" i="106"/>
  <c r="P152" i="106"/>
  <c r="N152" i="106"/>
  <c r="M30" i="106"/>
  <c r="G47" i="106"/>
  <c r="M22" i="106"/>
  <c r="T139" i="106"/>
  <c r="T136" i="106"/>
  <c r="G42" i="106"/>
  <c r="T144" i="106"/>
  <c r="T143" i="106"/>
  <c r="G43" i="106"/>
  <c r="J156" i="106"/>
  <c r="H156" i="106"/>
  <c r="P156" i="106"/>
  <c r="K161" i="106"/>
  <c r="E156" i="106"/>
  <c r="G156" i="106"/>
  <c r="O156" i="106"/>
  <c r="M156" i="106"/>
  <c r="N156" i="106"/>
  <c r="K126" i="106"/>
  <c r="I156" i="106"/>
  <c r="K125" i="106"/>
  <c r="M45" i="106" s="1"/>
  <c r="K156" i="106"/>
  <c r="L156" i="106"/>
  <c r="D156" i="106"/>
  <c r="F156" i="106"/>
  <c r="T135" i="106"/>
  <c r="M126" i="106"/>
  <c r="I158" i="106"/>
  <c r="M125" i="106"/>
  <c r="M43" i="106" s="1"/>
  <c r="M158" i="106"/>
  <c r="H158" i="106"/>
  <c r="P158" i="106"/>
  <c r="J158" i="106"/>
  <c r="E158" i="106"/>
  <c r="L158" i="106"/>
  <c r="K158" i="106"/>
  <c r="G158" i="106"/>
  <c r="N158" i="106"/>
  <c r="M161" i="106"/>
  <c r="O158" i="106"/>
  <c r="F158" i="106"/>
  <c r="D158" i="106"/>
  <c r="G48" i="106"/>
  <c r="G41" i="106"/>
  <c r="E32" i="106"/>
  <c r="G19" i="106"/>
  <c r="G32" i="106" s="1"/>
  <c r="M27" i="106"/>
  <c r="T142" i="106"/>
  <c r="G49" i="106"/>
  <c r="H153" i="106"/>
  <c r="J19" i="106"/>
  <c r="J1" i="106"/>
  <c r="E53" i="106"/>
  <c r="J52" i="106" s="1"/>
  <c r="G40" i="106"/>
  <c r="T141" i="106"/>
  <c r="G149" i="106"/>
  <c r="O149" i="106"/>
  <c r="J149" i="106"/>
  <c r="M149" i="106"/>
  <c r="H149" i="106"/>
  <c r="N149" i="106"/>
  <c r="L149" i="106"/>
  <c r="D149" i="106"/>
  <c r="K149" i="106"/>
  <c r="F149" i="106"/>
  <c r="E149" i="106"/>
  <c r="D161" i="106"/>
  <c r="P149" i="106"/>
  <c r="D126" i="106"/>
  <c r="J31" i="106" s="1"/>
  <c r="I149" i="106"/>
  <c r="F126" i="106"/>
  <c r="P151" i="106"/>
  <c r="D151" i="106"/>
  <c r="H151" i="106"/>
  <c r="L151" i="106"/>
  <c r="F151" i="106"/>
  <c r="I151" i="106"/>
  <c r="E151" i="106"/>
  <c r="J151" i="106"/>
  <c r="G151" i="106"/>
  <c r="N151" i="106"/>
  <c r="K151" i="106"/>
  <c r="F125" i="106"/>
  <c r="M50" i="106" s="1"/>
  <c r="F161" i="106"/>
  <c r="M151" i="106"/>
  <c r="O151" i="106"/>
  <c r="H157" i="106"/>
  <c r="N160" i="106"/>
  <c r="T140" i="106"/>
  <c r="G45" i="106"/>
  <c r="M29" i="106"/>
  <c r="I50" i="105"/>
  <c r="L29" i="105" s="1"/>
  <c r="N29" i="105" s="1"/>
  <c r="E90" i="105"/>
  <c r="M23" i="92"/>
  <c r="M28" i="92"/>
  <c r="M20" i="92"/>
  <c r="G32" i="92"/>
  <c r="M25" i="92"/>
  <c r="M24" i="92"/>
  <c r="E32" i="92"/>
  <c r="N58" i="87"/>
  <c r="I10" i="87" s="1"/>
  <c r="O90" i="92"/>
  <c r="I41" i="92" s="1"/>
  <c r="L20" i="92" s="1"/>
  <c r="Q89" i="99"/>
  <c r="K16" i="99" s="1"/>
  <c r="M16" i="99" s="1"/>
  <c r="N16" i="99" s="1"/>
  <c r="Q90" i="96"/>
  <c r="K17" i="96" s="1"/>
  <c r="M17" i="96" s="1"/>
  <c r="N17" i="96" s="1"/>
  <c r="I91" i="96"/>
  <c r="M91" i="96"/>
  <c r="N91" i="96"/>
  <c r="L91" i="96"/>
  <c r="H91" i="96"/>
  <c r="J91" i="96"/>
  <c r="F91" i="96"/>
  <c r="O91" i="96"/>
  <c r="L18" i="96"/>
  <c r="P91" i="96"/>
  <c r="G91" i="96"/>
  <c r="K91" i="96"/>
  <c r="I18" i="99"/>
  <c r="E58" i="99"/>
  <c r="I19" i="96"/>
  <c r="D58" i="96"/>
  <c r="I20" i="96" s="1"/>
  <c r="L17" i="99"/>
  <c r="J90" i="99"/>
  <c r="N90" i="99"/>
  <c r="I90" i="99"/>
  <c r="H90" i="99"/>
  <c r="O90" i="99"/>
  <c r="P90" i="99"/>
  <c r="M90" i="99"/>
  <c r="K90" i="99"/>
  <c r="G90" i="99"/>
  <c r="L90" i="99"/>
  <c r="P22" i="87" a="1"/>
  <c r="P22" i="87" s="1"/>
  <c r="K186" i="103"/>
  <c r="K192" i="103"/>
  <c r="K191" i="103"/>
  <c r="K194" i="103"/>
  <c r="K185" i="103"/>
  <c r="K187" i="103"/>
  <c r="K196" i="103"/>
  <c r="K195" i="103"/>
  <c r="K188" i="103"/>
  <c r="K190" i="103"/>
  <c r="K189" i="103"/>
  <c r="K197" i="103"/>
  <c r="K193" i="103"/>
  <c r="O196" i="103"/>
  <c r="O194" i="103"/>
  <c r="O188" i="103"/>
  <c r="O189" i="103"/>
  <c r="O197" i="103"/>
  <c r="O185" i="103"/>
  <c r="O191" i="103"/>
  <c r="O195" i="103"/>
  <c r="O192" i="103"/>
  <c r="O187" i="103"/>
  <c r="O186" i="103"/>
  <c r="O193" i="103"/>
  <c r="O190" i="103"/>
  <c r="D140" i="103"/>
  <c r="D144" i="103"/>
  <c r="D142" i="103"/>
  <c r="D138" i="103"/>
  <c r="D145" i="103"/>
  <c r="D137" i="103"/>
  <c r="D139" i="103"/>
  <c r="D143" i="103"/>
  <c r="D133" i="103"/>
  <c r="D136" i="103"/>
  <c r="D134" i="103"/>
  <c r="D141" i="103"/>
  <c r="D135" i="103"/>
  <c r="D194" i="103"/>
  <c r="D191" i="103"/>
  <c r="D195" i="103"/>
  <c r="D185" i="103"/>
  <c r="D187" i="103"/>
  <c r="D190" i="103"/>
  <c r="D186" i="103"/>
  <c r="D189" i="103"/>
  <c r="D197" i="103"/>
  <c r="D196" i="103"/>
  <c r="D193" i="103"/>
  <c r="D192" i="103"/>
  <c r="D188" i="103"/>
  <c r="H189" i="103"/>
  <c r="H197" i="103"/>
  <c r="H194" i="103"/>
  <c r="H196" i="103"/>
  <c r="H193" i="103"/>
  <c r="H192" i="103"/>
  <c r="H188" i="103"/>
  <c r="H191" i="103"/>
  <c r="H195" i="103"/>
  <c r="H187" i="103"/>
  <c r="H190" i="103"/>
  <c r="H185" i="103"/>
  <c r="H186" i="103"/>
  <c r="G135" i="103"/>
  <c r="G139" i="103"/>
  <c r="G143" i="103"/>
  <c r="G144" i="103"/>
  <c r="G141" i="103"/>
  <c r="G133" i="103"/>
  <c r="G134" i="103"/>
  <c r="G136" i="103"/>
  <c r="G137" i="103"/>
  <c r="G145" i="103"/>
  <c r="G142" i="103"/>
  <c r="G140" i="103"/>
  <c r="G138" i="103"/>
  <c r="L191" i="103"/>
  <c r="L195" i="103"/>
  <c r="L185" i="103"/>
  <c r="L187" i="103"/>
  <c r="L190" i="103"/>
  <c r="L186" i="103"/>
  <c r="L189" i="103"/>
  <c r="L197" i="103"/>
  <c r="L196" i="103"/>
  <c r="L193" i="103"/>
  <c r="L192" i="103"/>
  <c r="L188" i="103"/>
  <c r="L194" i="103"/>
  <c r="P189" i="103"/>
  <c r="P197" i="103"/>
  <c r="P194" i="103"/>
  <c r="P196" i="103"/>
  <c r="P193" i="103"/>
  <c r="P192" i="103"/>
  <c r="P188" i="103"/>
  <c r="P191" i="103"/>
  <c r="P195" i="103"/>
  <c r="P187" i="103"/>
  <c r="P190" i="103"/>
  <c r="P185" i="103"/>
  <c r="P186" i="103"/>
  <c r="O139" i="103"/>
  <c r="O143" i="103"/>
  <c r="O144" i="103"/>
  <c r="O141" i="103"/>
  <c r="O134" i="103"/>
  <c r="O136" i="103"/>
  <c r="O137" i="103"/>
  <c r="O145" i="103"/>
  <c r="O142" i="103"/>
  <c r="O140" i="103"/>
  <c r="O138" i="103"/>
  <c r="O133" i="103"/>
  <c r="O135" i="103"/>
  <c r="E192" i="103"/>
  <c r="E188" i="103"/>
  <c r="E190" i="103"/>
  <c r="E186" i="103"/>
  <c r="E195" i="103"/>
  <c r="E189" i="103"/>
  <c r="E191" i="103"/>
  <c r="E193" i="103"/>
  <c r="E194" i="103"/>
  <c r="E197" i="103"/>
  <c r="E196" i="103"/>
  <c r="E185" i="103"/>
  <c r="E187" i="103"/>
  <c r="F140" i="103"/>
  <c r="F138" i="103"/>
  <c r="F133" i="103"/>
  <c r="F135" i="103"/>
  <c r="F139" i="103"/>
  <c r="F142" i="103"/>
  <c r="F137" i="103"/>
  <c r="F145" i="103"/>
  <c r="F143" i="103"/>
  <c r="F144" i="103"/>
  <c r="F141" i="103"/>
  <c r="F136" i="103"/>
  <c r="F134" i="103"/>
  <c r="I133" i="103"/>
  <c r="I144" i="103"/>
  <c r="I137" i="103"/>
  <c r="I145" i="103"/>
  <c r="I135" i="103"/>
  <c r="I136" i="103"/>
  <c r="I134" i="103"/>
  <c r="I142" i="103"/>
  <c r="I140" i="103"/>
  <c r="I138" i="103"/>
  <c r="I141" i="103"/>
  <c r="I139" i="103"/>
  <c r="I143" i="103"/>
  <c r="M196" i="103"/>
  <c r="M188" i="103"/>
  <c r="M190" i="103"/>
  <c r="M186" i="103"/>
  <c r="M195" i="103"/>
  <c r="M189" i="103"/>
  <c r="M197" i="103"/>
  <c r="M194" i="103"/>
  <c r="M185" i="103"/>
  <c r="M187" i="103"/>
  <c r="M191" i="103"/>
  <c r="M193" i="103"/>
  <c r="M192" i="103"/>
  <c r="H140" i="103"/>
  <c r="H141" i="103"/>
  <c r="H138" i="103"/>
  <c r="H133" i="103"/>
  <c r="H144" i="103"/>
  <c r="H143" i="103"/>
  <c r="H137" i="103"/>
  <c r="H145" i="103"/>
  <c r="H139" i="103"/>
  <c r="H142" i="103"/>
  <c r="H134" i="103"/>
  <c r="H135" i="103"/>
  <c r="H136" i="103"/>
  <c r="J143" i="103"/>
  <c r="J144" i="103"/>
  <c r="J137" i="103"/>
  <c r="J139" i="103"/>
  <c r="J134" i="103"/>
  <c r="J142" i="103"/>
  <c r="J136" i="103"/>
  <c r="J138" i="103"/>
  <c r="J145" i="103"/>
  <c r="J140" i="103"/>
  <c r="J141" i="103"/>
  <c r="J135" i="103"/>
  <c r="J133" i="103"/>
  <c r="F191" i="103"/>
  <c r="F190" i="103"/>
  <c r="F195" i="103"/>
  <c r="F186" i="103"/>
  <c r="F187" i="103"/>
  <c r="F185" i="103"/>
  <c r="F189" i="103"/>
  <c r="F197" i="103"/>
  <c r="F194" i="103"/>
  <c r="F196" i="103"/>
  <c r="F193" i="103"/>
  <c r="F192" i="103"/>
  <c r="F188" i="103"/>
  <c r="N140" i="103"/>
  <c r="N141" i="103"/>
  <c r="N142" i="103"/>
  <c r="N145" i="103"/>
  <c r="N139" i="103"/>
  <c r="N133" i="103"/>
  <c r="N135" i="103"/>
  <c r="N137" i="103"/>
  <c r="N143" i="103"/>
  <c r="N144" i="103"/>
  <c r="N138" i="103"/>
  <c r="N134" i="103"/>
  <c r="N136" i="103"/>
  <c r="K137" i="103"/>
  <c r="K145" i="103"/>
  <c r="K136" i="103"/>
  <c r="K135" i="103"/>
  <c r="K142" i="103"/>
  <c r="K134" i="103"/>
  <c r="K138" i="103"/>
  <c r="K140" i="103"/>
  <c r="K141" i="103"/>
  <c r="K139" i="103"/>
  <c r="K143" i="103"/>
  <c r="K133" i="103"/>
  <c r="K144" i="103"/>
  <c r="I196" i="103"/>
  <c r="I190" i="103"/>
  <c r="I192" i="103"/>
  <c r="I186" i="103"/>
  <c r="I188" i="103"/>
  <c r="I193" i="103"/>
  <c r="I191" i="103"/>
  <c r="I194" i="103"/>
  <c r="I197" i="103"/>
  <c r="I185" i="103"/>
  <c r="I189" i="103"/>
  <c r="I187" i="103"/>
  <c r="I195" i="103"/>
  <c r="N186" i="103"/>
  <c r="N187" i="103"/>
  <c r="N185" i="103"/>
  <c r="N189" i="103"/>
  <c r="N197" i="103"/>
  <c r="N194" i="103"/>
  <c r="N196" i="103"/>
  <c r="N193" i="103"/>
  <c r="N192" i="103"/>
  <c r="N188" i="103"/>
  <c r="N191" i="103"/>
  <c r="N190" i="103"/>
  <c r="N195" i="103"/>
  <c r="P139" i="103"/>
  <c r="P135" i="103"/>
  <c r="P134" i="103"/>
  <c r="P143" i="103"/>
  <c r="P136" i="103"/>
  <c r="P137" i="103"/>
  <c r="P145" i="103"/>
  <c r="P144" i="103"/>
  <c r="P138" i="103"/>
  <c r="P140" i="103"/>
  <c r="P133" i="103"/>
  <c r="P141" i="103"/>
  <c r="P142" i="103"/>
  <c r="E136" i="103"/>
  <c r="E134" i="103"/>
  <c r="E142" i="103"/>
  <c r="E138" i="103"/>
  <c r="E139" i="103"/>
  <c r="E140" i="103"/>
  <c r="E143" i="103"/>
  <c r="E135" i="103"/>
  <c r="E133" i="103"/>
  <c r="E141" i="103"/>
  <c r="E144" i="103"/>
  <c r="E137" i="103"/>
  <c r="E145" i="103"/>
  <c r="J189" i="103"/>
  <c r="J197" i="103"/>
  <c r="J192" i="103"/>
  <c r="J193" i="103"/>
  <c r="J188" i="103"/>
  <c r="J194" i="103"/>
  <c r="J191" i="103"/>
  <c r="J195" i="103"/>
  <c r="J187" i="103"/>
  <c r="J185" i="103"/>
  <c r="J190" i="103"/>
  <c r="J186" i="103"/>
  <c r="J196" i="103"/>
  <c r="G190" i="103"/>
  <c r="G192" i="103"/>
  <c r="G186" i="103"/>
  <c r="G193" i="103"/>
  <c r="G194" i="103"/>
  <c r="G197" i="103"/>
  <c r="G191" i="103"/>
  <c r="G196" i="103"/>
  <c r="G185" i="103"/>
  <c r="G195" i="103"/>
  <c r="G189" i="103"/>
  <c r="G188" i="103"/>
  <c r="G187" i="103"/>
  <c r="L141" i="103"/>
  <c r="L142" i="103"/>
  <c r="L145" i="103"/>
  <c r="L133" i="103"/>
  <c r="L137" i="103"/>
  <c r="L136" i="103"/>
  <c r="L139" i="103"/>
  <c r="L143" i="103"/>
  <c r="L144" i="103"/>
  <c r="L135" i="103"/>
  <c r="L138" i="103"/>
  <c r="L140" i="103"/>
  <c r="L134" i="103"/>
  <c r="M133" i="103"/>
  <c r="M134" i="103"/>
  <c r="M142" i="103"/>
  <c r="M135" i="103"/>
  <c r="M138" i="103"/>
  <c r="M139" i="103"/>
  <c r="M140" i="103"/>
  <c r="M143" i="103"/>
  <c r="M141" i="103"/>
  <c r="M144" i="103"/>
  <c r="M137" i="103"/>
  <c r="M145" i="103"/>
  <c r="M136" i="103"/>
  <c r="Q91" i="102"/>
  <c r="K18" i="102" s="1"/>
  <c r="M18" i="102" s="1"/>
  <c r="N18" i="102" s="1"/>
  <c r="L20" i="102"/>
  <c r="N93" i="102"/>
  <c r="D93" i="102"/>
  <c r="I93" i="102"/>
  <c r="P93" i="102"/>
  <c r="K93" i="102"/>
  <c r="E93" i="102"/>
  <c r="F93" i="102"/>
  <c r="G93" i="102"/>
  <c r="H93" i="102"/>
  <c r="L93" i="102"/>
  <c r="M93" i="102"/>
  <c r="J93" i="102"/>
  <c r="O93" i="102"/>
  <c r="L22" i="102" a="1"/>
  <c r="L22" i="102" s="1"/>
  <c r="L19" i="102"/>
  <c r="J92" i="102"/>
  <c r="K92" i="102"/>
  <c r="L92" i="102"/>
  <c r="E92" i="102"/>
  <c r="I92" i="102"/>
  <c r="N92" i="102"/>
  <c r="G92" i="102"/>
  <c r="H92" i="102"/>
  <c r="M92" i="102"/>
  <c r="P92" i="102"/>
  <c r="F92" i="102"/>
  <c r="O92" i="102"/>
  <c r="P198" i="100"/>
  <c r="H198" i="100"/>
  <c r="O198" i="100"/>
  <c r="G198" i="100"/>
  <c r="N198" i="100"/>
  <c r="F198" i="100"/>
  <c r="M198" i="100"/>
  <c r="E198" i="100"/>
  <c r="L198" i="100"/>
  <c r="D198" i="100"/>
  <c r="K198" i="100"/>
  <c r="J198" i="100"/>
  <c r="I198" i="100"/>
  <c r="M146" i="100"/>
  <c r="E146" i="100"/>
  <c r="L146" i="100"/>
  <c r="D146" i="100"/>
  <c r="K146" i="100"/>
  <c r="J146" i="100"/>
  <c r="I146" i="100"/>
  <c r="P146" i="100"/>
  <c r="H146" i="100"/>
  <c r="O146" i="100"/>
  <c r="G146" i="100"/>
  <c r="N146" i="100"/>
  <c r="F146" i="100"/>
  <c r="F140" i="97"/>
  <c r="F137" i="97"/>
  <c r="F138" i="97"/>
  <c r="F135" i="97"/>
  <c r="F142" i="97"/>
  <c r="F143" i="97"/>
  <c r="F136" i="97"/>
  <c r="F134" i="97"/>
  <c r="F145" i="97"/>
  <c r="F139" i="97"/>
  <c r="F144" i="97"/>
  <c r="F133" i="97"/>
  <c r="F141" i="97"/>
  <c r="L141" i="97"/>
  <c r="L144" i="97"/>
  <c r="L137" i="97"/>
  <c r="L133" i="97"/>
  <c r="L140" i="97"/>
  <c r="L138" i="97"/>
  <c r="L142" i="97"/>
  <c r="L135" i="97"/>
  <c r="L134" i="97"/>
  <c r="L145" i="97"/>
  <c r="L143" i="97"/>
  <c r="L136" i="97"/>
  <c r="L139" i="97"/>
  <c r="E191" i="97"/>
  <c r="E192" i="97"/>
  <c r="E185" i="97"/>
  <c r="E197" i="97"/>
  <c r="E188" i="97"/>
  <c r="E196" i="97"/>
  <c r="E194" i="97"/>
  <c r="E195" i="97"/>
  <c r="E189" i="97"/>
  <c r="E187" i="97"/>
  <c r="E190" i="97"/>
  <c r="E193" i="97"/>
  <c r="E186" i="97"/>
  <c r="N138" i="97"/>
  <c r="N135" i="97"/>
  <c r="N142" i="97"/>
  <c r="N143" i="97"/>
  <c r="N136" i="97"/>
  <c r="N145" i="97"/>
  <c r="N139" i="97"/>
  <c r="N144" i="97"/>
  <c r="N134" i="97"/>
  <c r="N133" i="97"/>
  <c r="N141" i="97"/>
  <c r="N140" i="97"/>
  <c r="N137" i="97"/>
  <c r="E144" i="97"/>
  <c r="E134" i="97"/>
  <c r="E133" i="97"/>
  <c r="E145" i="97"/>
  <c r="E140" i="97"/>
  <c r="E138" i="97"/>
  <c r="E142" i="97"/>
  <c r="E141" i="97"/>
  <c r="E137" i="97"/>
  <c r="E135" i="97"/>
  <c r="E143" i="97"/>
  <c r="E136" i="97"/>
  <c r="E139" i="97"/>
  <c r="M197" i="97"/>
  <c r="M188" i="97"/>
  <c r="M196" i="97"/>
  <c r="M194" i="97"/>
  <c r="M195" i="97"/>
  <c r="M189" i="97"/>
  <c r="M187" i="97"/>
  <c r="M190" i="97"/>
  <c r="M193" i="97"/>
  <c r="M186" i="97"/>
  <c r="M191" i="97"/>
  <c r="M192" i="97"/>
  <c r="M185" i="97"/>
  <c r="H138" i="97"/>
  <c r="H135" i="97"/>
  <c r="H145" i="97"/>
  <c r="H134" i="97"/>
  <c r="H142" i="97"/>
  <c r="H136" i="97"/>
  <c r="H144" i="97"/>
  <c r="H141" i="97"/>
  <c r="H143" i="97"/>
  <c r="H139" i="97"/>
  <c r="H137" i="97"/>
  <c r="H140" i="97"/>
  <c r="H133" i="97"/>
  <c r="M133" i="97"/>
  <c r="M145" i="97"/>
  <c r="M140" i="97"/>
  <c r="M138" i="97"/>
  <c r="M142" i="97"/>
  <c r="M141" i="97"/>
  <c r="M135" i="97"/>
  <c r="M137" i="97"/>
  <c r="M143" i="97"/>
  <c r="M136" i="97"/>
  <c r="M139" i="97"/>
  <c r="M144" i="97"/>
  <c r="M134" i="97"/>
  <c r="F194" i="97"/>
  <c r="F192" i="97"/>
  <c r="F185" i="97"/>
  <c r="F195" i="97"/>
  <c r="F189" i="97"/>
  <c r="F188" i="97"/>
  <c r="F196" i="97"/>
  <c r="F187" i="97"/>
  <c r="F190" i="97"/>
  <c r="F193" i="97"/>
  <c r="F186" i="97"/>
  <c r="F191" i="97"/>
  <c r="F197" i="97"/>
  <c r="P135" i="97"/>
  <c r="P145" i="97"/>
  <c r="P142" i="97"/>
  <c r="P136" i="97"/>
  <c r="P144" i="97"/>
  <c r="P141" i="97"/>
  <c r="P143" i="97"/>
  <c r="P139" i="97"/>
  <c r="P137" i="97"/>
  <c r="P134" i="97"/>
  <c r="P140" i="97"/>
  <c r="P133" i="97"/>
  <c r="P138" i="97"/>
  <c r="J185" i="97"/>
  <c r="J194" i="97"/>
  <c r="J192" i="97"/>
  <c r="J189" i="97"/>
  <c r="J193" i="97"/>
  <c r="J188" i="97"/>
  <c r="J196" i="97"/>
  <c r="J190" i="97"/>
  <c r="J186" i="97"/>
  <c r="J195" i="97"/>
  <c r="J187" i="97"/>
  <c r="J197" i="97"/>
  <c r="J191" i="97"/>
  <c r="N194" i="97"/>
  <c r="N192" i="97"/>
  <c r="N185" i="97"/>
  <c r="N195" i="97"/>
  <c r="N189" i="97"/>
  <c r="N188" i="97"/>
  <c r="N196" i="97"/>
  <c r="N187" i="97"/>
  <c r="N190" i="97"/>
  <c r="N193" i="97"/>
  <c r="N186" i="97"/>
  <c r="N191" i="97"/>
  <c r="N197" i="97"/>
  <c r="I142" i="97"/>
  <c r="I144" i="97"/>
  <c r="I133" i="97"/>
  <c r="I134" i="97"/>
  <c r="I141" i="97"/>
  <c r="I135" i="97"/>
  <c r="I140" i="97"/>
  <c r="I136" i="97"/>
  <c r="I137" i="97"/>
  <c r="I143" i="97"/>
  <c r="I139" i="97"/>
  <c r="I138" i="97"/>
  <c r="I145" i="97"/>
  <c r="I194" i="97"/>
  <c r="I191" i="97"/>
  <c r="I185" i="97"/>
  <c r="I190" i="97"/>
  <c r="I192" i="97"/>
  <c r="I189" i="97"/>
  <c r="I186" i="97"/>
  <c r="I193" i="97"/>
  <c r="I188" i="97"/>
  <c r="I196" i="97"/>
  <c r="I195" i="97"/>
  <c r="I187" i="97"/>
  <c r="I197" i="97"/>
  <c r="G188" i="97"/>
  <c r="G194" i="97"/>
  <c r="G196" i="97"/>
  <c r="G197" i="97"/>
  <c r="G195" i="97"/>
  <c r="G187" i="97"/>
  <c r="G190" i="97"/>
  <c r="G186" i="97"/>
  <c r="G191" i="97"/>
  <c r="G189" i="97"/>
  <c r="G193" i="97"/>
  <c r="G192" i="97"/>
  <c r="G185" i="97"/>
  <c r="J136" i="97"/>
  <c r="J141" i="97"/>
  <c r="J143" i="97"/>
  <c r="J139" i="97"/>
  <c r="J137" i="97"/>
  <c r="J144" i="97"/>
  <c r="J140" i="97"/>
  <c r="J133" i="97"/>
  <c r="J138" i="97"/>
  <c r="J145" i="97"/>
  <c r="J142" i="97"/>
  <c r="J135" i="97"/>
  <c r="J134" i="97"/>
  <c r="K192" i="97"/>
  <c r="K189" i="97"/>
  <c r="K190" i="97"/>
  <c r="K191" i="97"/>
  <c r="K193" i="97"/>
  <c r="K186" i="97"/>
  <c r="K188" i="97"/>
  <c r="K196" i="97"/>
  <c r="K197" i="97"/>
  <c r="K195" i="97"/>
  <c r="K194" i="97"/>
  <c r="K187" i="97"/>
  <c r="K185" i="97"/>
  <c r="O195" i="97"/>
  <c r="O187" i="97"/>
  <c r="O190" i="97"/>
  <c r="O186" i="97"/>
  <c r="O191" i="97"/>
  <c r="O189" i="97"/>
  <c r="O193" i="97"/>
  <c r="O192" i="97"/>
  <c r="O185" i="97"/>
  <c r="O188" i="97"/>
  <c r="O194" i="97"/>
  <c r="O196" i="97"/>
  <c r="O197" i="97"/>
  <c r="G143" i="97"/>
  <c r="G134" i="97"/>
  <c r="G145" i="97"/>
  <c r="G139" i="97"/>
  <c r="G144" i="97"/>
  <c r="G135" i="97"/>
  <c r="G136" i="97"/>
  <c r="G133" i="97"/>
  <c r="G141" i="97"/>
  <c r="G138" i="97"/>
  <c r="G142" i="97"/>
  <c r="G137" i="97"/>
  <c r="G140" i="97"/>
  <c r="K140" i="97"/>
  <c r="K141" i="97"/>
  <c r="K143" i="97"/>
  <c r="K139" i="97"/>
  <c r="K137" i="97"/>
  <c r="K136" i="97"/>
  <c r="K144" i="97"/>
  <c r="K133" i="97"/>
  <c r="K138" i="97"/>
  <c r="K145" i="97"/>
  <c r="K142" i="97"/>
  <c r="K135" i="97"/>
  <c r="K134" i="97"/>
  <c r="D190" i="97"/>
  <c r="D195" i="97"/>
  <c r="D193" i="97"/>
  <c r="D186" i="97"/>
  <c r="D188" i="97"/>
  <c r="D196" i="97"/>
  <c r="D187" i="97"/>
  <c r="D191" i="97"/>
  <c r="D197" i="97"/>
  <c r="D194" i="97"/>
  <c r="D185" i="97"/>
  <c r="D192" i="97"/>
  <c r="D189" i="97"/>
  <c r="H187" i="97"/>
  <c r="H190" i="97"/>
  <c r="H186" i="97"/>
  <c r="H191" i="97"/>
  <c r="H197" i="97"/>
  <c r="H185" i="97"/>
  <c r="H192" i="97"/>
  <c r="H189" i="97"/>
  <c r="H188" i="97"/>
  <c r="H194" i="97"/>
  <c r="H196" i="97"/>
  <c r="H195" i="97"/>
  <c r="H193" i="97"/>
  <c r="O143" i="97"/>
  <c r="O135" i="97"/>
  <c r="O136" i="97"/>
  <c r="O145" i="97"/>
  <c r="O139" i="97"/>
  <c r="O144" i="97"/>
  <c r="O134" i="97"/>
  <c r="O138" i="97"/>
  <c r="O133" i="97"/>
  <c r="O141" i="97"/>
  <c r="O142" i="97"/>
  <c r="O137" i="97"/>
  <c r="O140" i="97"/>
  <c r="D143" i="97"/>
  <c r="D136" i="97"/>
  <c r="D139" i="97"/>
  <c r="D141" i="97"/>
  <c r="D144" i="97"/>
  <c r="D137" i="97"/>
  <c r="D133" i="97"/>
  <c r="D140" i="97"/>
  <c r="D138" i="97"/>
  <c r="D142" i="97"/>
  <c r="D135" i="97"/>
  <c r="D134" i="97"/>
  <c r="D145" i="97"/>
  <c r="L188" i="97"/>
  <c r="L196" i="97"/>
  <c r="L187" i="97"/>
  <c r="L191" i="97"/>
  <c r="L197" i="97"/>
  <c r="L194" i="97"/>
  <c r="L185" i="97"/>
  <c r="L192" i="97"/>
  <c r="L189" i="97"/>
  <c r="L190" i="97"/>
  <c r="L195" i="97"/>
  <c r="L193" i="97"/>
  <c r="L186" i="97"/>
  <c r="P191" i="97"/>
  <c r="P197" i="97"/>
  <c r="P185" i="97"/>
  <c r="P192" i="97"/>
  <c r="P188" i="97"/>
  <c r="P194" i="97"/>
  <c r="P196" i="97"/>
  <c r="P195" i="97"/>
  <c r="P193" i="97"/>
  <c r="P189" i="97"/>
  <c r="P187" i="97"/>
  <c r="P190" i="97"/>
  <c r="P186" i="97"/>
  <c r="T135" i="92"/>
  <c r="G145" i="94"/>
  <c r="G138" i="94"/>
  <c r="G143" i="94"/>
  <c r="G137" i="94"/>
  <c r="G136" i="94"/>
  <c r="G139" i="94"/>
  <c r="G142" i="94"/>
  <c r="G144" i="94"/>
  <c r="G133" i="94"/>
  <c r="G135" i="94"/>
  <c r="G141" i="94"/>
  <c r="G134" i="94"/>
  <c r="G140" i="94"/>
  <c r="K137" i="94"/>
  <c r="K139" i="94"/>
  <c r="K133" i="94"/>
  <c r="K134" i="94"/>
  <c r="K138" i="94"/>
  <c r="K145" i="94"/>
  <c r="K142" i="94"/>
  <c r="K136" i="94"/>
  <c r="K144" i="94"/>
  <c r="K135" i="94"/>
  <c r="K140" i="94"/>
  <c r="K141" i="94"/>
  <c r="K143" i="94"/>
  <c r="I192" i="94"/>
  <c r="I185" i="94"/>
  <c r="I193" i="94"/>
  <c r="I195" i="94"/>
  <c r="I191" i="94"/>
  <c r="I194" i="94"/>
  <c r="I196" i="94"/>
  <c r="I197" i="94"/>
  <c r="I189" i="94"/>
  <c r="I186" i="94"/>
  <c r="I187" i="94"/>
  <c r="I188" i="94"/>
  <c r="I190" i="94"/>
  <c r="G187" i="94"/>
  <c r="G193" i="94"/>
  <c r="G188" i="94"/>
  <c r="G194" i="94"/>
  <c r="G192" i="94"/>
  <c r="G186" i="94"/>
  <c r="G185" i="94"/>
  <c r="G197" i="94"/>
  <c r="G189" i="94"/>
  <c r="G195" i="94"/>
  <c r="G191" i="94"/>
  <c r="G196" i="94"/>
  <c r="G190" i="94"/>
  <c r="O139" i="94"/>
  <c r="O142" i="94"/>
  <c r="O138" i="94"/>
  <c r="O144" i="94"/>
  <c r="O135" i="94"/>
  <c r="O137" i="94"/>
  <c r="O133" i="94"/>
  <c r="O141" i="94"/>
  <c r="O134" i="94"/>
  <c r="O136" i="94"/>
  <c r="O140" i="94"/>
  <c r="O145" i="94"/>
  <c r="O143" i="94"/>
  <c r="D137" i="94"/>
  <c r="D133" i="94"/>
  <c r="D134" i="94"/>
  <c r="D138" i="94"/>
  <c r="D136" i="94"/>
  <c r="D144" i="94"/>
  <c r="D141" i="94"/>
  <c r="D142" i="94"/>
  <c r="D145" i="94"/>
  <c r="D140" i="94"/>
  <c r="D135" i="94"/>
  <c r="D143" i="94"/>
  <c r="D139" i="94"/>
  <c r="K196" i="94"/>
  <c r="K197" i="94"/>
  <c r="K189" i="94"/>
  <c r="K194" i="94"/>
  <c r="K186" i="94"/>
  <c r="K195" i="94"/>
  <c r="K191" i="94"/>
  <c r="K188" i="94"/>
  <c r="K192" i="94"/>
  <c r="K187" i="94"/>
  <c r="K190" i="94"/>
  <c r="K185" i="94"/>
  <c r="K193" i="94"/>
  <c r="O187" i="94"/>
  <c r="O193" i="94"/>
  <c r="O188" i="94"/>
  <c r="O194" i="94"/>
  <c r="O192" i="94"/>
  <c r="O186" i="94"/>
  <c r="O185" i="94"/>
  <c r="O197" i="94"/>
  <c r="O189" i="94"/>
  <c r="O195" i="94"/>
  <c r="O191" i="94"/>
  <c r="O196" i="94"/>
  <c r="O190" i="94"/>
  <c r="F136" i="94"/>
  <c r="F142" i="94"/>
  <c r="F140" i="94"/>
  <c r="F145" i="94"/>
  <c r="F143" i="94"/>
  <c r="F139" i="94"/>
  <c r="F144" i="94"/>
  <c r="F135" i="94"/>
  <c r="F137" i="94"/>
  <c r="F133" i="94"/>
  <c r="F141" i="94"/>
  <c r="F134" i="94"/>
  <c r="F138" i="94"/>
  <c r="L136" i="94"/>
  <c r="L144" i="94"/>
  <c r="L141" i="94"/>
  <c r="L142" i="94"/>
  <c r="L145" i="94"/>
  <c r="L135" i="94"/>
  <c r="L140" i="94"/>
  <c r="L143" i="94"/>
  <c r="L139" i="94"/>
  <c r="L137" i="94"/>
  <c r="L133" i="94"/>
  <c r="L134" i="94"/>
  <c r="L138" i="94"/>
  <c r="D196" i="94"/>
  <c r="D187" i="94"/>
  <c r="D197" i="94"/>
  <c r="D189" i="94"/>
  <c r="D194" i="94"/>
  <c r="D186" i="94"/>
  <c r="D188" i="94"/>
  <c r="D192" i="94"/>
  <c r="D190" i="94"/>
  <c r="D195" i="94"/>
  <c r="D191" i="94"/>
  <c r="D185" i="94"/>
  <c r="D193" i="94"/>
  <c r="H197" i="94"/>
  <c r="H188" i="94"/>
  <c r="H194" i="94"/>
  <c r="H192" i="94"/>
  <c r="H186" i="94"/>
  <c r="H185" i="94"/>
  <c r="H195" i="94"/>
  <c r="H191" i="94"/>
  <c r="H193" i="94"/>
  <c r="H196" i="94"/>
  <c r="H190" i="94"/>
  <c r="H189" i="94"/>
  <c r="H187" i="94"/>
  <c r="N145" i="94"/>
  <c r="N143" i="94"/>
  <c r="N139" i="94"/>
  <c r="N144" i="94"/>
  <c r="N135" i="94"/>
  <c r="N137" i="94"/>
  <c r="N136" i="94"/>
  <c r="N133" i="94"/>
  <c r="N141" i="94"/>
  <c r="N134" i="94"/>
  <c r="N138" i="94"/>
  <c r="N142" i="94"/>
  <c r="N140" i="94"/>
  <c r="E137" i="94"/>
  <c r="E141" i="94"/>
  <c r="E140" i="94"/>
  <c r="E134" i="94"/>
  <c r="E136" i="94"/>
  <c r="E143" i="94"/>
  <c r="E139" i="94"/>
  <c r="E135" i="94"/>
  <c r="E145" i="94"/>
  <c r="E133" i="94"/>
  <c r="E138" i="94"/>
  <c r="E144" i="94"/>
  <c r="E142" i="94"/>
  <c r="L197" i="94"/>
  <c r="L189" i="94"/>
  <c r="L194" i="94"/>
  <c r="L186" i="94"/>
  <c r="L188" i="94"/>
  <c r="L192" i="94"/>
  <c r="L190" i="94"/>
  <c r="L195" i="94"/>
  <c r="L191" i="94"/>
  <c r="L185" i="94"/>
  <c r="L193" i="94"/>
  <c r="L196" i="94"/>
  <c r="L187" i="94"/>
  <c r="P189" i="94"/>
  <c r="P188" i="94"/>
  <c r="P194" i="94"/>
  <c r="P192" i="94"/>
  <c r="P186" i="94"/>
  <c r="P185" i="94"/>
  <c r="P195" i="94"/>
  <c r="P191" i="94"/>
  <c r="P193" i="94"/>
  <c r="P196" i="94"/>
  <c r="P190" i="94"/>
  <c r="P187" i="94"/>
  <c r="P197" i="94"/>
  <c r="H135" i="94"/>
  <c r="H144" i="94"/>
  <c r="H143" i="94"/>
  <c r="H139" i="94"/>
  <c r="H141" i="94"/>
  <c r="H134" i="94"/>
  <c r="H137" i="94"/>
  <c r="H133" i="94"/>
  <c r="H140" i="94"/>
  <c r="H138" i="94"/>
  <c r="H145" i="94"/>
  <c r="H142" i="94"/>
  <c r="H136" i="94"/>
  <c r="M134" i="94"/>
  <c r="M140" i="94"/>
  <c r="M135" i="94"/>
  <c r="M141" i="94"/>
  <c r="M143" i="94"/>
  <c r="M137" i="94"/>
  <c r="M139" i="94"/>
  <c r="M145" i="94"/>
  <c r="M133" i="94"/>
  <c r="M138" i="94"/>
  <c r="M144" i="94"/>
  <c r="M142" i="94"/>
  <c r="M136" i="94"/>
  <c r="E185" i="94"/>
  <c r="E186" i="94"/>
  <c r="E196" i="94"/>
  <c r="E195" i="94"/>
  <c r="E191" i="94"/>
  <c r="E190" i="94"/>
  <c r="E193" i="94"/>
  <c r="E188" i="94"/>
  <c r="E187" i="94"/>
  <c r="E192" i="94"/>
  <c r="E197" i="94"/>
  <c r="E189" i="94"/>
  <c r="E194" i="94"/>
  <c r="P144" i="94"/>
  <c r="P143" i="94"/>
  <c r="P139" i="94"/>
  <c r="P141" i="94"/>
  <c r="P134" i="94"/>
  <c r="P137" i="94"/>
  <c r="P133" i="94"/>
  <c r="P140" i="94"/>
  <c r="P138" i="94"/>
  <c r="P145" i="94"/>
  <c r="P142" i="94"/>
  <c r="P136" i="94"/>
  <c r="P135" i="94"/>
  <c r="M196" i="94"/>
  <c r="M195" i="94"/>
  <c r="M191" i="94"/>
  <c r="M190" i="94"/>
  <c r="M193" i="94"/>
  <c r="M188" i="94"/>
  <c r="M187" i="94"/>
  <c r="M192" i="94"/>
  <c r="M197" i="94"/>
  <c r="M189" i="94"/>
  <c r="M194" i="94"/>
  <c r="M185" i="94"/>
  <c r="M186" i="94"/>
  <c r="I141" i="94"/>
  <c r="I134" i="94"/>
  <c r="I135" i="94"/>
  <c r="I137" i="94"/>
  <c r="I140" i="94"/>
  <c r="I138" i="94"/>
  <c r="I143" i="94"/>
  <c r="I145" i="94"/>
  <c r="I139" i="94"/>
  <c r="I142" i="94"/>
  <c r="I136" i="94"/>
  <c r="I133" i="94"/>
  <c r="I144" i="94"/>
  <c r="F195" i="94"/>
  <c r="F191" i="94"/>
  <c r="F185" i="94"/>
  <c r="F190" i="94"/>
  <c r="F193" i="94"/>
  <c r="F196" i="94"/>
  <c r="F187" i="94"/>
  <c r="F197" i="94"/>
  <c r="F189" i="94"/>
  <c r="F194" i="94"/>
  <c r="F186" i="94"/>
  <c r="F188" i="94"/>
  <c r="F192" i="94"/>
  <c r="J141" i="94"/>
  <c r="J143" i="94"/>
  <c r="J137" i="94"/>
  <c r="J139" i="94"/>
  <c r="J136" i="94"/>
  <c r="J144" i="94"/>
  <c r="J133" i="94"/>
  <c r="J134" i="94"/>
  <c r="J138" i="94"/>
  <c r="J145" i="94"/>
  <c r="J142" i="94"/>
  <c r="J140" i="94"/>
  <c r="J135" i="94"/>
  <c r="J185" i="94"/>
  <c r="J193" i="94"/>
  <c r="J190" i="94"/>
  <c r="J195" i="94"/>
  <c r="J191" i="94"/>
  <c r="J196" i="94"/>
  <c r="J197" i="94"/>
  <c r="J189" i="94"/>
  <c r="J194" i="94"/>
  <c r="J187" i="94"/>
  <c r="J186" i="94"/>
  <c r="J188" i="94"/>
  <c r="J192" i="94"/>
  <c r="N191" i="94"/>
  <c r="N192" i="94"/>
  <c r="N190" i="94"/>
  <c r="N193" i="94"/>
  <c r="N185" i="94"/>
  <c r="N196" i="94"/>
  <c r="N187" i="94"/>
  <c r="N197" i="94"/>
  <c r="N189" i="94"/>
  <c r="N194" i="94"/>
  <c r="N186" i="94"/>
  <c r="N188" i="94"/>
  <c r="N195" i="94"/>
  <c r="E22" i="93"/>
  <c r="J1" i="93"/>
  <c r="L8" i="93"/>
  <c r="G8" i="93"/>
  <c r="G22" i="93" s="1"/>
  <c r="P8" i="93"/>
  <c r="P22" i="93" a="1"/>
  <c r="P22" i="93" s="1"/>
  <c r="T143" i="92"/>
  <c r="N58" i="93"/>
  <c r="J19" i="92"/>
  <c r="J1" i="92"/>
  <c r="G40" i="92"/>
  <c r="G53" i="92" s="1"/>
  <c r="E53" i="92"/>
  <c r="F125" i="92"/>
  <c r="M50" i="92" s="1"/>
  <c r="F126" i="92"/>
  <c r="F151" i="92"/>
  <c r="D151" i="92"/>
  <c r="E151" i="92"/>
  <c r="G151" i="92"/>
  <c r="H151" i="92"/>
  <c r="I151" i="92"/>
  <c r="J151" i="92"/>
  <c r="K151" i="92"/>
  <c r="L151" i="92"/>
  <c r="M151" i="92"/>
  <c r="N151" i="92"/>
  <c r="O151" i="92"/>
  <c r="F161" i="92"/>
  <c r="P151" i="92"/>
  <c r="T139" i="92"/>
  <c r="T137" i="92"/>
  <c r="D149" i="92"/>
  <c r="D125" i="92"/>
  <c r="M52" i="92" s="1"/>
  <c r="D126" i="92"/>
  <c r="E149" i="92"/>
  <c r="F149" i="92"/>
  <c r="G149" i="92"/>
  <c r="H149" i="92"/>
  <c r="I149" i="92"/>
  <c r="J149" i="92"/>
  <c r="K149" i="92"/>
  <c r="L149" i="92"/>
  <c r="M149" i="92"/>
  <c r="N149" i="92"/>
  <c r="O149" i="92"/>
  <c r="D161" i="92"/>
  <c r="P149" i="92"/>
  <c r="L125" i="92"/>
  <c r="M44" i="92" s="1"/>
  <c r="L126" i="92"/>
  <c r="G157" i="92"/>
  <c r="D157" i="92"/>
  <c r="L157" i="92"/>
  <c r="F157" i="92"/>
  <c r="K157" i="92"/>
  <c r="H157" i="92"/>
  <c r="M157" i="92"/>
  <c r="I157" i="92"/>
  <c r="J157" i="92"/>
  <c r="E157" i="92"/>
  <c r="N157" i="92"/>
  <c r="O157" i="92"/>
  <c r="P157" i="92"/>
  <c r="L161" i="92"/>
  <c r="T134" i="92"/>
  <c r="M125" i="92"/>
  <c r="M43" i="92" s="1"/>
  <c r="M126" i="92"/>
  <c r="F158" i="92"/>
  <c r="G158" i="92"/>
  <c r="N158" i="92"/>
  <c r="M158" i="92"/>
  <c r="E158" i="92"/>
  <c r="K158" i="92"/>
  <c r="I158" i="92"/>
  <c r="L158" i="92"/>
  <c r="J158" i="92"/>
  <c r="D158" i="92"/>
  <c r="H158" i="92"/>
  <c r="O158" i="92"/>
  <c r="P158" i="92"/>
  <c r="M161" i="92"/>
  <c r="N125" i="92"/>
  <c r="M42" i="92" s="1"/>
  <c r="N126" i="92"/>
  <c r="E159" i="92"/>
  <c r="I159" i="92"/>
  <c r="M159" i="92"/>
  <c r="L159" i="92"/>
  <c r="N159" i="92"/>
  <c r="K159" i="92"/>
  <c r="F159" i="92"/>
  <c r="D159" i="92"/>
  <c r="J159" i="92"/>
  <c r="H159" i="92"/>
  <c r="G159" i="92"/>
  <c r="O159" i="92"/>
  <c r="P159" i="92"/>
  <c r="N161" i="92"/>
  <c r="T144" i="92"/>
  <c r="E125" i="92"/>
  <c r="M51" i="92" s="1"/>
  <c r="E126" i="92"/>
  <c r="D150" i="92"/>
  <c r="E150" i="92"/>
  <c r="F150" i="92"/>
  <c r="G150" i="92"/>
  <c r="H150" i="92"/>
  <c r="I150" i="92"/>
  <c r="J150" i="92"/>
  <c r="K150" i="92"/>
  <c r="L150" i="92"/>
  <c r="M150" i="92"/>
  <c r="N150" i="92"/>
  <c r="O150" i="92"/>
  <c r="P150" i="92"/>
  <c r="E161" i="92"/>
  <c r="T141" i="92"/>
  <c r="T140" i="92"/>
  <c r="T138" i="92"/>
  <c r="O126" i="92"/>
  <c r="O125" i="92"/>
  <c r="M41" i="92" s="1"/>
  <c r="G160" i="92"/>
  <c r="F160" i="92"/>
  <c r="J160" i="92"/>
  <c r="L160" i="92"/>
  <c r="E160" i="92"/>
  <c r="D160" i="92"/>
  <c r="I160" i="92"/>
  <c r="O160" i="92"/>
  <c r="N160" i="92"/>
  <c r="K160" i="92"/>
  <c r="M160" i="92"/>
  <c r="H160" i="92"/>
  <c r="P160" i="92"/>
  <c r="O161" i="92"/>
  <c r="M19" i="92"/>
  <c r="G126" i="92"/>
  <c r="G125" i="92"/>
  <c r="M49" i="92" s="1"/>
  <c r="G152" i="92"/>
  <c r="F152" i="92"/>
  <c r="E152" i="92"/>
  <c r="D152" i="92"/>
  <c r="H152" i="92"/>
  <c r="I152" i="92"/>
  <c r="J152" i="92"/>
  <c r="K152" i="92"/>
  <c r="L152" i="92"/>
  <c r="M152" i="92"/>
  <c r="N152" i="92"/>
  <c r="O152" i="92"/>
  <c r="P152" i="92"/>
  <c r="G161" i="92"/>
  <c r="K125" i="92"/>
  <c r="M45" i="92" s="1"/>
  <c r="K126" i="92"/>
  <c r="K156" i="92"/>
  <c r="I156" i="92"/>
  <c r="E156" i="92"/>
  <c r="H156" i="92"/>
  <c r="F156" i="92"/>
  <c r="D156" i="92"/>
  <c r="G156" i="92"/>
  <c r="J156" i="92"/>
  <c r="L156" i="92"/>
  <c r="M156" i="92"/>
  <c r="N156" i="92"/>
  <c r="O156" i="92"/>
  <c r="K161" i="92"/>
  <c r="P156" i="92"/>
  <c r="I126" i="92"/>
  <c r="I125" i="92"/>
  <c r="M47" i="92" s="1"/>
  <c r="H154" i="92"/>
  <c r="F154" i="92"/>
  <c r="E154" i="92"/>
  <c r="D154" i="92"/>
  <c r="I154" i="92"/>
  <c r="G154" i="92"/>
  <c r="J154" i="92"/>
  <c r="K154" i="92"/>
  <c r="L154" i="92"/>
  <c r="M154" i="92"/>
  <c r="N154" i="92"/>
  <c r="O154" i="92"/>
  <c r="P154" i="92"/>
  <c r="I161" i="92"/>
  <c r="T136" i="92"/>
  <c r="T133" i="92"/>
  <c r="L19" i="92"/>
  <c r="J125" i="92"/>
  <c r="M46" i="92" s="1"/>
  <c r="J126" i="92"/>
  <c r="D155" i="92"/>
  <c r="J155" i="92"/>
  <c r="I155" i="92"/>
  <c r="H155" i="92"/>
  <c r="G155" i="92"/>
  <c r="E155" i="92"/>
  <c r="F155" i="92"/>
  <c r="K155" i="92"/>
  <c r="L155" i="92"/>
  <c r="M155" i="92"/>
  <c r="N155" i="92"/>
  <c r="O155" i="92"/>
  <c r="J161" i="92"/>
  <c r="P155" i="92"/>
  <c r="H126" i="92"/>
  <c r="H125" i="92"/>
  <c r="M48" i="92" s="1"/>
  <c r="D153" i="92"/>
  <c r="E153" i="92"/>
  <c r="H153" i="92"/>
  <c r="F153" i="92"/>
  <c r="G153" i="92"/>
  <c r="I153" i="92"/>
  <c r="J153" i="92"/>
  <c r="K153" i="92"/>
  <c r="L153" i="92"/>
  <c r="M153" i="92"/>
  <c r="N153" i="92"/>
  <c r="O153" i="92"/>
  <c r="H161" i="92"/>
  <c r="P153" i="92"/>
  <c r="T142" i="92"/>
  <c r="N58" i="90"/>
  <c r="I10" i="90" s="1"/>
  <c r="L10" i="90" s="1"/>
  <c r="P198" i="91"/>
  <c r="H198" i="91"/>
  <c r="O198" i="91"/>
  <c r="G198" i="91"/>
  <c r="N198" i="91"/>
  <c r="F198" i="91"/>
  <c r="M198" i="91"/>
  <c r="E198" i="91"/>
  <c r="L198" i="91"/>
  <c r="D198" i="91"/>
  <c r="K198" i="91"/>
  <c r="I198" i="91"/>
  <c r="J198" i="91"/>
  <c r="M146" i="91"/>
  <c r="E146" i="91"/>
  <c r="L146" i="91"/>
  <c r="D146" i="91"/>
  <c r="K146" i="91"/>
  <c r="J146" i="91"/>
  <c r="I146" i="91"/>
  <c r="P146" i="91"/>
  <c r="H146" i="91"/>
  <c r="N146" i="91"/>
  <c r="F146" i="91"/>
  <c r="G146" i="91"/>
  <c r="O146" i="91"/>
  <c r="L8" i="90"/>
  <c r="E22" i="90"/>
  <c r="J1" i="90"/>
  <c r="P8" i="90"/>
  <c r="G8" i="90"/>
  <c r="G22" i="90" s="1"/>
  <c r="I16" i="19" s="1"/>
  <c r="P22" i="90" a="1"/>
  <c r="P22" i="90" s="1"/>
  <c r="N75" i="87"/>
  <c r="N76" i="87" s="1"/>
  <c r="F75" i="87"/>
  <c r="F76" i="87" s="1"/>
  <c r="M75" i="87"/>
  <c r="M76" i="87" s="1"/>
  <c r="K75" i="87"/>
  <c r="K76" i="87" s="1"/>
  <c r="G75" i="87"/>
  <c r="G76" i="87" s="1"/>
  <c r="D75" i="87"/>
  <c r="D76" i="87" s="1"/>
  <c r="I75" i="87"/>
  <c r="I76" i="87" s="1"/>
  <c r="E75" i="87"/>
  <c r="E76" i="87" s="1"/>
  <c r="O75" i="87"/>
  <c r="P75" i="87"/>
  <c r="P76" i="87" s="1"/>
  <c r="J75" i="87"/>
  <c r="J76" i="87" s="1"/>
  <c r="H75" i="87"/>
  <c r="H76" i="87" s="1"/>
  <c r="L75" i="87"/>
  <c r="L76" i="87" s="1"/>
  <c r="G136" i="88"/>
  <c r="G145" i="88"/>
  <c r="G137" i="88"/>
  <c r="G143" i="88"/>
  <c r="G142" i="88"/>
  <c r="G144" i="88"/>
  <c r="G133" i="88"/>
  <c r="G134" i="88"/>
  <c r="G139" i="88"/>
  <c r="G140" i="88"/>
  <c r="G138" i="88"/>
  <c r="G135" i="88"/>
  <c r="G141" i="88"/>
  <c r="L137" i="88"/>
  <c r="L144" i="88"/>
  <c r="L133" i="88"/>
  <c r="L134" i="88"/>
  <c r="L139" i="88"/>
  <c r="L135" i="88"/>
  <c r="L140" i="88"/>
  <c r="L142" i="88"/>
  <c r="L141" i="88"/>
  <c r="L136" i="88"/>
  <c r="L138" i="88"/>
  <c r="L145" i="88"/>
  <c r="L143" i="88"/>
  <c r="E191" i="88"/>
  <c r="E188" i="88"/>
  <c r="E197" i="88"/>
  <c r="E192" i="88"/>
  <c r="E185" i="88"/>
  <c r="E189" i="88"/>
  <c r="E194" i="88"/>
  <c r="E195" i="88"/>
  <c r="E187" i="88"/>
  <c r="E190" i="88"/>
  <c r="E193" i="88"/>
  <c r="E196" i="88"/>
  <c r="E186" i="88"/>
  <c r="O145" i="88"/>
  <c r="O137" i="88"/>
  <c r="O143" i="88"/>
  <c r="O133" i="88"/>
  <c r="O142" i="88"/>
  <c r="O134" i="88"/>
  <c r="O144" i="88"/>
  <c r="O139" i="88"/>
  <c r="O140" i="88"/>
  <c r="O138" i="88"/>
  <c r="O135" i="88"/>
  <c r="O141" i="88"/>
  <c r="O136" i="88"/>
  <c r="E134" i="88"/>
  <c r="E144" i="88"/>
  <c r="E139" i="88"/>
  <c r="E135" i="88"/>
  <c r="E140" i="88"/>
  <c r="E142" i="88"/>
  <c r="E141" i="88"/>
  <c r="E136" i="88"/>
  <c r="E145" i="88"/>
  <c r="E138" i="88"/>
  <c r="E133" i="88"/>
  <c r="E137" i="88"/>
  <c r="E143" i="88"/>
  <c r="M188" i="88"/>
  <c r="M197" i="88"/>
  <c r="M192" i="88"/>
  <c r="M185" i="88"/>
  <c r="M189" i="88"/>
  <c r="M194" i="88"/>
  <c r="M195" i="88"/>
  <c r="M187" i="88"/>
  <c r="M190" i="88"/>
  <c r="M193" i="88"/>
  <c r="M196" i="88"/>
  <c r="M186" i="88"/>
  <c r="M191" i="88"/>
  <c r="H139" i="88"/>
  <c r="H135" i="88"/>
  <c r="H137" i="88"/>
  <c r="H142" i="88"/>
  <c r="H144" i="88"/>
  <c r="H140" i="88"/>
  <c r="H133" i="88"/>
  <c r="H138" i="88"/>
  <c r="H134" i="88"/>
  <c r="H141" i="88"/>
  <c r="H143" i="88"/>
  <c r="H136" i="88"/>
  <c r="H145" i="88"/>
  <c r="M139" i="88"/>
  <c r="M140" i="88"/>
  <c r="M142" i="88"/>
  <c r="M135" i="88"/>
  <c r="M141" i="88"/>
  <c r="M133" i="88"/>
  <c r="M136" i="88"/>
  <c r="M145" i="88"/>
  <c r="M138" i="88"/>
  <c r="M134" i="88"/>
  <c r="M137" i="88"/>
  <c r="M143" i="88"/>
  <c r="M144" i="88"/>
  <c r="F188" i="88"/>
  <c r="F197" i="88"/>
  <c r="F192" i="88"/>
  <c r="F185" i="88"/>
  <c r="F189" i="88"/>
  <c r="F194" i="88"/>
  <c r="F195" i="88"/>
  <c r="F187" i="88"/>
  <c r="F190" i="88"/>
  <c r="F193" i="88"/>
  <c r="F196" i="88"/>
  <c r="F186" i="88"/>
  <c r="F191" i="88"/>
  <c r="P142" i="88"/>
  <c r="P133" i="88"/>
  <c r="P144" i="88"/>
  <c r="P134" i="88"/>
  <c r="P140" i="88"/>
  <c r="P138" i="88"/>
  <c r="P141" i="88"/>
  <c r="P143" i="88"/>
  <c r="P136" i="88"/>
  <c r="P145" i="88"/>
  <c r="P139" i="88"/>
  <c r="P135" i="88"/>
  <c r="P137" i="88"/>
  <c r="I197" i="88"/>
  <c r="I191" i="88"/>
  <c r="I189" i="88"/>
  <c r="I194" i="88"/>
  <c r="I185" i="88"/>
  <c r="I188" i="88"/>
  <c r="I190" i="88"/>
  <c r="I192" i="88"/>
  <c r="I193" i="88"/>
  <c r="I186" i="88"/>
  <c r="I195" i="88"/>
  <c r="I187" i="88"/>
  <c r="I196" i="88"/>
  <c r="N197" i="88"/>
  <c r="N192" i="88"/>
  <c r="N185" i="88"/>
  <c r="N189" i="88"/>
  <c r="N194" i="88"/>
  <c r="N195" i="88"/>
  <c r="N187" i="88"/>
  <c r="N190" i="88"/>
  <c r="N193" i="88"/>
  <c r="N196" i="88"/>
  <c r="N186" i="88"/>
  <c r="N191" i="88"/>
  <c r="N188" i="88"/>
  <c r="I144" i="88"/>
  <c r="I140" i="88"/>
  <c r="I138" i="88"/>
  <c r="I141" i="88"/>
  <c r="I134" i="88"/>
  <c r="I143" i="88"/>
  <c r="I136" i="88"/>
  <c r="I145" i="88"/>
  <c r="I133" i="88"/>
  <c r="I139" i="88"/>
  <c r="I135" i="88"/>
  <c r="I137" i="88"/>
  <c r="I142" i="88"/>
  <c r="J189" i="88"/>
  <c r="J194" i="88"/>
  <c r="J185" i="88"/>
  <c r="J188" i="88"/>
  <c r="J190" i="88"/>
  <c r="J192" i="88"/>
  <c r="J193" i="88"/>
  <c r="J186" i="88"/>
  <c r="J195" i="88"/>
  <c r="J187" i="88"/>
  <c r="J196" i="88"/>
  <c r="J197" i="88"/>
  <c r="J191" i="88"/>
  <c r="G194" i="88"/>
  <c r="G195" i="88"/>
  <c r="G187" i="88"/>
  <c r="G190" i="88"/>
  <c r="G196" i="88"/>
  <c r="G186" i="88"/>
  <c r="G197" i="88"/>
  <c r="G191" i="88"/>
  <c r="G189" i="88"/>
  <c r="G188" i="88"/>
  <c r="G193" i="88"/>
  <c r="G192" i="88"/>
  <c r="G185" i="88"/>
  <c r="J136" i="88"/>
  <c r="J138" i="88"/>
  <c r="J134" i="88"/>
  <c r="J141" i="88"/>
  <c r="J143" i="88"/>
  <c r="J145" i="88"/>
  <c r="J144" i="88"/>
  <c r="J133" i="88"/>
  <c r="J139" i="88"/>
  <c r="J135" i="88"/>
  <c r="J137" i="88"/>
  <c r="J140" i="88"/>
  <c r="J142" i="88"/>
  <c r="K194" i="88"/>
  <c r="K195" i="88"/>
  <c r="K185" i="88"/>
  <c r="K188" i="88"/>
  <c r="K187" i="88"/>
  <c r="K190" i="88"/>
  <c r="K192" i="88"/>
  <c r="K193" i="88"/>
  <c r="K186" i="88"/>
  <c r="K191" i="88"/>
  <c r="K196" i="88"/>
  <c r="K197" i="88"/>
  <c r="K189" i="88"/>
  <c r="O194" i="88"/>
  <c r="O195" i="88"/>
  <c r="O187" i="88"/>
  <c r="O190" i="88"/>
  <c r="O196" i="88"/>
  <c r="O186" i="88"/>
  <c r="O197" i="88"/>
  <c r="O191" i="88"/>
  <c r="O189" i="88"/>
  <c r="O188" i="88"/>
  <c r="O192" i="88"/>
  <c r="O185" i="88"/>
  <c r="O193" i="88"/>
  <c r="N141" i="88"/>
  <c r="N136" i="88"/>
  <c r="N145" i="88"/>
  <c r="N137" i="88"/>
  <c r="N143" i="88"/>
  <c r="N142" i="88"/>
  <c r="N144" i="88"/>
  <c r="N139" i="88"/>
  <c r="N140" i="88"/>
  <c r="N133" i="88"/>
  <c r="N138" i="88"/>
  <c r="N134" i="88"/>
  <c r="N135" i="88"/>
  <c r="K138" i="88"/>
  <c r="K141" i="88"/>
  <c r="K134" i="88"/>
  <c r="K143" i="88"/>
  <c r="K145" i="88"/>
  <c r="K144" i="88"/>
  <c r="K133" i="88"/>
  <c r="K139" i="88"/>
  <c r="K135" i="88"/>
  <c r="K137" i="88"/>
  <c r="K140" i="88"/>
  <c r="K142" i="88"/>
  <c r="K136" i="88"/>
  <c r="D187" i="88"/>
  <c r="D190" i="88"/>
  <c r="D192" i="88"/>
  <c r="D193" i="88"/>
  <c r="D186" i="88"/>
  <c r="D191" i="88"/>
  <c r="D196" i="88"/>
  <c r="D197" i="88"/>
  <c r="D189" i="88"/>
  <c r="D194" i="88"/>
  <c r="D195" i="88"/>
  <c r="D185" i="88"/>
  <c r="D188" i="88"/>
  <c r="H187" i="88"/>
  <c r="H190" i="88"/>
  <c r="H196" i="88"/>
  <c r="H186" i="88"/>
  <c r="H197" i="88"/>
  <c r="H191" i="88"/>
  <c r="H189" i="88"/>
  <c r="H185" i="88"/>
  <c r="H188" i="88"/>
  <c r="H192" i="88"/>
  <c r="H193" i="88"/>
  <c r="H194" i="88"/>
  <c r="H195" i="88"/>
  <c r="F140" i="88"/>
  <c r="F133" i="88"/>
  <c r="F138" i="88"/>
  <c r="F135" i="88"/>
  <c r="F141" i="88"/>
  <c r="F136" i="88"/>
  <c r="F145" i="88"/>
  <c r="F137" i="88"/>
  <c r="F143" i="88"/>
  <c r="F142" i="88"/>
  <c r="F134" i="88"/>
  <c r="F144" i="88"/>
  <c r="F139" i="88"/>
  <c r="D143" i="88"/>
  <c r="D144" i="88"/>
  <c r="D133" i="88"/>
  <c r="D139" i="88"/>
  <c r="D135" i="88"/>
  <c r="D140" i="88"/>
  <c r="D134" i="88"/>
  <c r="D142" i="88"/>
  <c r="D141" i="88"/>
  <c r="D145" i="88"/>
  <c r="D136" i="88"/>
  <c r="D138" i="88"/>
  <c r="D137" i="88"/>
  <c r="L191" i="88"/>
  <c r="L196" i="88"/>
  <c r="L197" i="88"/>
  <c r="L189" i="88"/>
  <c r="L194" i="88"/>
  <c r="L195" i="88"/>
  <c r="L185" i="88"/>
  <c r="L188" i="88"/>
  <c r="L187" i="88"/>
  <c r="L190" i="88"/>
  <c r="L192" i="88"/>
  <c r="L193" i="88"/>
  <c r="L186" i="88"/>
  <c r="P197" i="88"/>
  <c r="P191" i="88"/>
  <c r="P189" i="88"/>
  <c r="P185" i="88"/>
  <c r="P188" i="88"/>
  <c r="P192" i="88"/>
  <c r="P193" i="88"/>
  <c r="P194" i="88"/>
  <c r="P195" i="88"/>
  <c r="P187" i="88"/>
  <c r="P190" i="88"/>
  <c r="P196" i="88"/>
  <c r="P186" i="88"/>
  <c r="E8" i="5"/>
  <c r="I115" i="5"/>
  <c r="J115" i="5" s="1"/>
  <c r="K115" i="5" s="1"/>
  <c r="L115" i="5" s="1"/>
  <c r="M115" i="5" s="1"/>
  <c r="B33" i="5"/>
  <c r="B14" i="5" s="1"/>
  <c r="B15" i="5"/>
  <c r="J167" i="5"/>
  <c r="G41" i="5"/>
  <c r="H25" i="5"/>
  <c r="H40" i="5" s="1"/>
  <c r="L63" i="5"/>
  <c r="M63" i="5" s="1"/>
  <c r="N63" i="5" s="1"/>
  <c r="H184" i="5"/>
  <c r="I132" i="5"/>
  <c r="F45" i="5"/>
  <c r="F80" i="5" s="1"/>
  <c r="I150" i="5"/>
  <c r="J98" i="5"/>
  <c r="Q28" i="5"/>
  <c r="C29" i="5"/>
  <c r="C10" i="5" s="1"/>
  <c r="D10" i="5" s="1"/>
  <c r="J51" i="107" l="1"/>
  <c r="R150" i="107" s="1" a="1"/>
  <c r="R150" i="107" s="1"/>
  <c r="J40" i="19"/>
  <c r="J28" i="19"/>
  <c r="J34" i="19"/>
  <c r="J10" i="19"/>
  <c r="J16" i="19"/>
  <c r="I22" i="19"/>
  <c r="I51" i="110"/>
  <c r="L30" i="110" s="1"/>
  <c r="N30" i="110" s="1"/>
  <c r="D90" i="110"/>
  <c r="I52" i="110" s="1"/>
  <c r="L31" i="110" s="1"/>
  <c r="M90" i="106"/>
  <c r="I43" i="106" s="1"/>
  <c r="L22" i="106" s="1"/>
  <c r="N30" i="108"/>
  <c r="L9" i="108"/>
  <c r="O19" i="107"/>
  <c r="N31" i="109"/>
  <c r="L9" i="109"/>
  <c r="J20" i="107"/>
  <c r="K20" i="107" s="1"/>
  <c r="J24" i="106"/>
  <c r="O24" i="106" s="1"/>
  <c r="J26" i="107"/>
  <c r="K26" i="107" s="1"/>
  <c r="J25" i="106"/>
  <c r="O25" i="106" s="1"/>
  <c r="J30" i="107"/>
  <c r="K30" i="107" s="1"/>
  <c r="J28" i="107"/>
  <c r="K28" i="107" s="1"/>
  <c r="J24" i="107"/>
  <c r="K24" i="107" s="1"/>
  <c r="J27" i="107"/>
  <c r="O27" i="107" s="1"/>
  <c r="O19" i="106"/>
  <c r="J25" i="107"/>
  <c r="K25" i="107" s="1"/>
  <c r="J21" i="107"/>
  <c r="K21" i="107" s="1"/>
  <c r="J29" i="107"/>
  <c r="K29" i="107" s="1"/>
  <c r="J49" i="107"/>
  <c r="R135" i="107" s="1" a="1"/>
  <c r="R135" i="107" s="1"/>
  <c r="J21" i="106"/>
  <c r="O21" i="106" s="1"/>
  <c r="J45" i="107"/>
  <c r="R173" i="107" s="1" a="1"/>
  <c r="R173" i="107" s="1"/>
  <c r="G53" i="107"/>
  <c r="J23" i="107"/>
  <c r="O23" i="107" s="1"/>
  <c r="J22" i="107"/>
  <c r="K22" i="107" s="1"/>
  <c r="R185" i="107" a="1"/>
  <c r="R185" i="107" s="1"/>
  <c r="R134" i="107" a="1"/>
  <c r="R134" i="107" s="1"/>
  <c r="R168" i="107" a="1"/>
  <c r="R168" i="107" s="1"/>
  <c r="R151" i="107" a="1"/>
  <c r="R151" i="107" s="1"/>
  <c r="D178" i="107" a="1"/>
  <c r="D178" i="107" s="1"/>
  <c r="H166" i="107" a="1"/>
  <c r="H166" i="107" s="1"/>
  <c r="N171" i="107" a="1"/>
  <c r="N171" i="107" s="1"/>
  <c r="D171" i="107" a="1"/>
  <c r="D171" i="107" s="1"/>
  <c r="E178" i="107" a="1"/>
  <c r="E178" i="107" s="1"/>
  <c r="H167" i="107" a="1"/>
  <c r="H167" i="107" s="1"/>
  <c r="J169" i="107" a="1"/>
  <c r="J169" i="107" s="1"/>
  <c r="J173" i="107" a="1"/>
  <c r="J173" i="107" s="1"/>
  <c r="J170" i="107" a="1"/>
  <c r="J170" i="107" s="1"/>
  <c r="J174" i="107" a="1"/>
  <c r="J174" i="107" s="1"/>
  <c r="L168" i="107" a="1"/>
  <c r="L168" i="107" s="1"/>
  <c r="E168" i="107" a="1"/>
  <c r="E168" i="107" s="1"/>
  <c r="O178" i="107" a="1"/>
  <c r="O178" i="107" s="1"/>
  <c r="K177" i="107" a="1"/>
  <c r="K177" i="107" s="1"/>
  <c r="P175" i="107" a="1"/>
  <c r="P175" i="107" s="1"/>
  <c r="F175" i="107" a="1"/>
  <c r="F175" i="107" s="1"/>
  <c r="J176" i="107" a="1"/>
  <c r="J176" i="107" s="1"/>
  <c r="K172" i="107" a="1"/>
  <c r="K172" i="107" s="1"/>
  <c r="I178" i="107" a="1"/>
  <c r="I178" i="107" s="1"/>
  <c r="L169" i="107" a="1"/>
  <c r="L169" i="107" s="1"/>
  <c r="G170" i="107" a="1"/>
  <c r="G170" i="107" s="1"/>
  <c r="G175" i="107" a="1"/>
  <c r="G175" i="107" s="1"/>
  <c r="M172" i="107" a="1"/>
  <c r="M172" i="107" s="1"/>
  <c r="O166" i="107" a="1"/>
  <c r="O166" i="107" s="1"/>
  <c r="G166" i="107" a="1"/>
  <c r="G166" i="107" s="1"/>
  <c r="J40" i="107"/>
  <c r="M171" i="107" a="1"/>
  <c r="M171" i="107" s="1"/>
  <c r="E171" i="107" a="1"/>
  <c r="E171" i="107" s="1"/>
  <c r="O167" i="107" a="1"/>
  <c r="O167" i="107" s="1"/>
  <c r="G167" i="107" a="1"/>
  <c r="G167" i="107" s="1"/>
  <c r="G178" i="107" a="1"/>
  <c r="G178" i="107" s="1"/>
  <c r="I169" i="107" a="1"/>
  <c r="I169" i="107" s="1"/>
  <c r="P173" i="107" a="1"/>
  <c r="P173" i="107" s="1"/>
  <c r="D173" i="107" a="1"/>
  <c r="D173" i="107" s="1"/>
  <c r="H178" i="107" a="1"/>
  <c r="H178" i="107" s="1"/>
  <c r="I170" i="107" a="1"/>
  <c r="I170" i="107" s="1"/>
  <c r="K174" i="107" a="1"/>
  <c r="K174" i="107" s="1"/>
  <c r="K168" i="107" a="1"/>
  <c r="K168" i="107" s="1"/>
  <c r="N177" i="107" a="1"/>
  <c r="N177" i="107" s="1"/>
  <c r="M177" i="107" a="1"/>
  <c r="M177" i="107" s="1"/>
  <c r="M178" i="107" a="1"/>
  <c r="M178" i="107" s="1"/>
  <c r="J175" i="107" a="1"/>
  <c r="J175" i="107" s="1"/>
  <c r="J46" i="107"/>
  <c r="J44" i="107"/>
  <c r="N178" i="107" a="1"/>
  <c r="N178" i="107" s="1"/>
  <c r="E176" i="107" a="1"/>
  <c r="E176" i="107" s="1"/>
  <c r="D167" i="107" a="1"/>
  <c r="D167" i="107" s="1"/>
  <c r="L170" i="107" a="1"/>
  <c r="L170" i="107" s="1"/>
  <c r="F176" i="107" a="1"/>
  <c r="F176" i="107" s="1"/>
  <c r="R167" i="107" a="1"/>
  <c r="R167" i="107" s="1"/>
  <c r="R184" i="107" a="1"/>
  <c r="R184" i="107" s="1"/>
  <c r="N166" i="107" a="1"/>
  <c r="N166" i="107" s="1"/>
  <c r="F166" i="107" a="1"/>
  <c r="F166" i="107" s="1"/>
  <c r="J47" i="107"/>
  <c r="L171" i="107" a="1"/>
  <c r="L171" i="107" s="1"/>
  <c r="F171" i="107" a="1"/>
  <c r="F171" i="107" s="1"/>
  <c r="N167" i="107" a="1"/>
  <c r="N167" i="107" s="1"/>
  <c r="F167" i="107" a="1"/>
  <c r="F167" i="107" s="1"/>
  <c r="P169" i="107" a="1"/>
  <c r="P169" i="107" s="1"/>
  <c r="H169" i="107" a="1"/>
  <c r="H169" i="107" s="1"/>
  <c r="K178" i="107" a="1"/>
  <c r="K178" i="107" s="1"/>
  <c r="I173" i="107" a="1"/>
  <c r="I173" i="107" s="1"/>
  <c r="P170" i="107" a="1"/>
  <c r="P170" i="107" s="1"/>
  <c r="D174" i="107" a="1"/>
  <c r="D174" i="107" s="1"/>
  <c r="J168" i="107" a="1"/>
  <c r="J168" i="107" s="1"/>
  <c r="E177" i="107" a="1"/>
  <c r="E177" i="107" s="1"/>
  <c r="D177" i="107" a="1"/>
  <c r="D177" i="107" s="1"/>
  <c r="O175" i="107" a="1"/>
  <c r="O175" i="107" s="1"/>
  <c r="H175" i="107" a="1"/>
  <c r="H175" i="107" s="1"/>
  <c r="P176" i="107" a="1"/>
  <c r="P176" i="107" s="1"/>
  <c r="K176" i="107" a="1"/>
  <c r="K176" i="107" s="1"/>
  <c r="P172" i="107" a="1"/>
  <c r="P172" i="107" s="1"/>
  <c r="F172" i="107" a="1"/>
  <c r="F172" i="107" s="1"/>
  <c r="H171" i="107" a="1"/>
  <c r="H171" i="107" s="1"/>
  <c r="L173" i="107" a="1"/>
  <c r="L173" i="107" s="1"/>
  <c r="N174" i="107" a="1"/>
  <c r="N174" i="107" s="1"/>
  <c r="P177" i="107" a="1"/>
  <c r="P177" i="107" s="1"/>
  <c r="M166" i="107" a="1"/>
  <c r="M166" i="107" s="1"/>
  <c r="E166" i="107" a="1"/>
  <c r="E166" i="107" s="1"/>
  <c r="K127" i="107"/>
  <c r="J127" i="107"/>
  <c r="I127" i="107"/>
  <c r="I188" i="107" s="1" a="1"/>
  <c r="I188" i="107" s="1"/>
  <c r="P127" i="107"/>
  <c r="P195" i="107" s="1" a="1"/>
  <c r="P195" i="107" s="1"/>
  <c r="N40" i="107" s="1"/>
  <c r="H19" i="107" s="1"/>
  <c r="H127" i="107"/>
  <c r="O127" i="107"/>
  <c r="G127" i="107"/>
  <c r="N127" i="107"/>
  <c r="N193" i="107" s="1" a="1"/>
  <c r="N193" i="107" s="1"/>
  <c r="F127" i="107"/>
  <c r="L127" i="107"/>
  <c r="J191" i="107" s="1" a="1"/>
  <c r="J191" i="107" s="1"/>
  <c r="D127" i="107"/>
  <c r="I183" i="107" s="1" a="1"/>
  <c r="I183" i="107" s="1"/>
  <c r="AH93" i="107"/>
  <c r="M127" i="107"/>
  <c r="E127" i="107"/>
  <c r="K171" i="107" a="1"/>
  <c r="K171" i="107" s="1"/>
  <c r="M167" i="107" a="1"/>
  <c r="M167" i="107" s="1"/>
  <c r="J42" i="107"/>
  <c r="O169" i="107" a="1"/>
  <c r="O169" i="107" s="1"/>
  <c r="O173" i="107" a="1"/>
  <c r="O173" i="107" s="1"/>
  <c r="E173" i="107" a="1"/>
  <c r="E173" i="107" s="1"/>
  <c r="O170" i="107" a="1"/>
  <c r="O170" i="107" s="1"/>
  <c r="E170" i="107" a="1"/>
  <c r="E170" i="107" s="1"/>
  <c r="P174" i="107" a="1"/>
  <c r="P174" i="107" s="1"/>
  <c r="H174" i="107" a="1"/>
  <c r="H174" i="107" s="1"/>
  <c r="P168" i="107" a="1"/>
  <c r="P168" i="107" s="1"/>
  <c r="I168" i="107" a="1"/>
  <c r="I168" i="107" s="1"/>
  <c r="H177" i="107" a="1"/>
  <c r="H177" i="107" s="1"/>
  <c r="G177" i="107" a="1"/>
  <c r="G177" i="107" s="1"/>
  <c r="N175" i="107" a="1"/>
  <c r="N175" i="107" s="1"/>
  <c r="E175" i="107" a="1"/>
  <c r="E175" i="107" s="1"/>
  <c r="O176" i="107" a="1"/>
  <c r="O176" i="107" s="1"/>
  <c r="D176" i="107" a="1"/>
  <c r="D176" i="107" s="1"/>
  <c r="J178" i="107" a="1"/>
  <c r="J178" i="107" s="1"/>
  <c r="I172" i="107" a="1"/>
  <c r="I172" i="107" s="1"/>
  <c r="I174" i="107" a="1"/>
  <c r="I174" i="107" s="1"/>
  <c r="L166" i="107" a="1"/>
  <c r="L166" i="107" s="1"/>
  <c r="J52" i="107"/>
  <c r="J171" i="107" a="1"/>
  <c r="J171" i="107" s="1"/>
  <c r="L167" i="107" a="1"/>
  <c r="L167" i="107" s="1"/>
  <c r="N169" i="107" a="1"/>
  <c r="N169" i="107" s="1"/>
  <c r="F169" i="107" a="1"/>
  <c r="F169" i="107" s="1"/>
  <c r="N173" i="107" a="1"/>
  <c r="N173" i="107" s="1"/>
  <c r="H173" i="107" a="1"/>
  <c r="H173" i="107" s="1"/>
  <c r="N170" i="107" a="1"/>
  <c r="N170" i="107" s="1"/>
  <c r="F170" i="107" a="1"/>
  <c r="F170" i="107" s="1"/>
  <c r="L178" i="107" a="1"/>
  <c r="L178" i="107" s="1"/>
  <c r="G174" i="107" a="1"/>
  <c r="G174" i="107" s="1"/>
  <c r="F178" i="107" a="1"/>
  <c r="F178" i="107" s="1"/>
  <c r="H168" i="107" a="1"/>
  <c r="H168" i="107" s="1"/>
  <c r="L177" i="107" a="1"/>
  <c r="L177" i="107" s="1"/>
  <c r="L52" i="107"/>
  <c r="L48" i="107"/>
  <c r="L50" i="107"/>
  <c r="L41" i="107"/>
  <c r="L51" i="107"/>
  <c r="L49" i="107"/>
  <c r="L43" i="107"/>
  <c r="L45" i="107"/>
  <c r="L44" i="107"/>
  <c r="L47" i="107"/>
  <c r="L42" i="107"/>
  <c r="L46" i="107"/>
  <c r="K175" i="107" a="1"/>
  <c r="K175" i="107" s="1"/>
  <c r="G176" i="107" a="1"/>
  <c r="G176" i="107" s="1"/>
  <c r="O172" i="107" a="1"/>
  <c r="O172" i="107" s="1"/>
  <c r="G172" i="107" a="1"/>
  <c r="G172" i="107" s="1"/>
  <c r="J167" i="107" a="1"/>
  <c r="J167" i="107" s="1"/>
  <c r="G173" i="107" a="1"/>
  <c r="G173" i="107" s="1"/>
  <c r="N168" i="107" a="1"/>
  <c r="N168" i="107" s="1"/>
  <c r="J177" i="107" a="1"/>
  <c r="J177" i="107" s="1"/>
  <c r="H176" i="107" a="1"/>
  <c r="H176" i="107" s="1"/>
  <c r="J45" i="106"/>
  <c r="R156" i="106" s="1" a="1"/>
  <c r="R156" i="106" s="1"/>
  <c r="L52" i="106"/>
  <c r="K166" i="107" a="1"/>
  <c r="K166" i="107" s="1"/>
  <c r="J31" i="107"/>
  <c r="J48" i="107"/>
  <c r="P171" i="107" a="1"/>
  <c r="P171" i="107" s="1"/>
  <c r="K167" i="107" a="1"/>
  <c r="K167" i="107" s="1"/>
  <c r="M169" i="107" a="1"/>
  <c r="M169" i="107" s="1"/>
  <c r="D169" i="107" a="1"/>
  <c r="D169" i="107" s="1"/>
  <c r="M173" i="107" a="1"/>
  <c r="M173" i="107" s="1"/>
  <c r="F173" i="107" a="1"/>
  <c r="F173" i="107" s="1"/>
  <c r="M170" i="107" a="1"/>
  <c r="M170" i="107" s="1"/>
  <c r="D170" i="107" a="1"/>
  <c r="D170" i="107" s="1"/>
  <c r="O174" i="107" a="1"/>
  <c r="O174" i="107" s="1"/>
  <c r="E174" i="107" a="1"/>
  <c r="E174" i="107" s="1"/>
  <c r="O168" i="107" a="1"/>
  <c r="O168" i="107" s="1"/>
  <c r="G168" i="107" a="1"/>
  <c r="G168" i="107" s="1"/>
  <c r="I177" i="107" a="1"/>
  <c r="I177" i="107" s="1"/>
  <c r="L175" i="107" a="1"/>
  <c r="L175" i="107" s="1"/>
  <c r="I175" i="107" a="1"/>
  <c r="I175" i="107" s="1"/>
  <c r="M176" i="107" a="1"/>
  <c r="M176" i="107" s="1"/>
  <c r="L176" i="107" a="1"/>
  <c r="L176" i="107" s="1"/>
  <c r="N172" i="107" a="1"/>
  <c r="N172" i="107" s="1"/>
  <c r="D172" i="107" a="1"/>
  <c r="D172" i="107" s="1"/>
  <c r="J43" i="107"/>
  <c r="J166" i="107" a="1"/>
  <c r="J166" i="107" s="1"/>
  <c r="H172" i="107" a="1"/>
  <c r="H172" i="107" s="1"/>
  <c r="P166" i="107" a="1"/>
  <c r="P166" i="107" s="1"/>
  <c r="I166" i="107" a="1"/>
  <c r="I166" i="107" s="1"/>
  <c r="K19" i="107"/>
  <c r="O171" i="107" a="1"/>
  <c r="O171" i="107" s="1"/>
  <c r="G171" i="107" a="1"/>
  <c r="G171" i="107" s="1"/>
  <c r="P167" i="107" a="1"/>
  <c r="P167" i="107" s="1"/>
  <c r="I167" i="107" a="1"/>
  <c r="I167" i="107" s="1"/>
  <c r="K169" i="107" a="1"/>
  <c r="K169" i="107" s="1"/>
  <c r="E169" i="107" a="1"/>
  <c r="E169" i="107" s="1"/>
  <c r="K170" i="107" a="1"/>
  <c r="K170" i="107" s="1"/>
  <c r="M174" i="107" a="1"/>
  <c r="M174" i="107" s="1"/>
  <c r="F174" i="107" a="1"/>
  <c r="F174" i="107" s="1"/>
  <c r="M168" i="107" a="1"/>
  <c r="M168" i="107" s="1"/>
  <c r="D168" i="107" a="1"/>
  <c r="D168" i="107" s="1"/>
  <c r="J41" i="107"/>
  <c r="F177" i="107" a="1"/>
  <c r="F177" i="107" s="1"/>
  <c r="I41" i="107"/>
  <c r="L20" i="107" s="1"/>
  <c r="N90" i="107"/>
  <c r="D175" i="107" a="1"/>
  <c r="D175" i="107" s="1"/>
  <c r="M9" i="107"/>
  <c r="I176" i="107" a="1"/>
  <c r="I176" i="107" s="1"/>
  <c r="L172" i="107" a="1"/>
  <c r="L172" i="107" s="1"/>
  <c r="E172" i="107" a="1"/>
  <c r="E172" i="107" s="1"/>
  <c r="J27" i="106"/>
  <c r="K27" i="106" s="1"/>
  <c r="J28" i="106"/>
  <c r="K28" i="106" s="1"/>
  <c r="J41" i="106"/>
  <c r="R143" i="106" s="1" a="1"/>
  <c r="R143" i="106" s="1"/>
  <c r="J22" i="106"/>
  <c r="K22" i="106" s="1"/>
  <c r="J50" i="106"/>
  <c r="R134" i="106" s="1" a="1"/>
  <c r="R134" i="106" s="1"/>
  <c r="J30" i="106"/>
  <c r="K30" i="106" s="1"/>
  <c r="J26" i="106"/>
  <c r="O26" i="106" s="1"/>
  <c r="J49" i="106"/>
  <c r="R135" i="106" s="1" a="1"/>
  <c r="R135" i="106" s="1"/>
  <c r="K31" i="106"/>
  <c r="O31" i="106"/>
  <c r="D175" i="106" a="1"/>
  <c r="D175" i="106" s="1"/>
  <c r="L169" i="106" a="1"/>
  <c r="L169" i="106" s="1"/>
  <c r="F171" i="106" a="1"/>
  <c r="F171" i="106" s="1"/>
  <c r="N177" i="106" a="1"/>
  <c r="N177" i="106" s="1"/>
  <c r="N168" i="106" a="1"/>
  <c r="N168" i="106" s="1"/>
  <c r="D168" i="106" a="1"/>
  <c r="D168" i="106" s="1"/>
  <c r="F166" i="106" a="1"/>
  <c r="F166" i="106" s="1"/>
  <c r="O166" i="106" a="1"/>
  <c r="O166" i="106" s="1"/>
  <c r="F175" i="106" a="1"/>
  <c r="F175" i="106" s="1"/>
  <c r="J175" i="106" a="1"/>
  <c r="J175" i="106" s="1"/>
  <c r="F173" i="106" a="1"/>
  <c r="F173" i="106" s="1"/>
  <c r="M173" i="106" a="1"/>
  <c r="M173" i="106" s="1"/>
  <c r="M169" i="106" a="1"/>
  <c r="M169" i="106" s="1"/>
  <c r="E169" i="106" a="1"/>
  <c r="E169" i="106" s="1"/>
  <c r="N170" i="106" a="1"/>
  <c r="N170" i="106" s="1"/>
  <c r="E170" i="106" a="1"/>
  <c r="E170" i="106" s="1"/>
  <c r="M176" i="106" a="1"/>
  <c r="M176" i="106" s="1"/>
  <c r="M167" i="106" a="1"/>
  <c r="M167" i="106" s="1"/>
  <c r="P167" i="106" a="1"/>
  <c r="P167" i="106" s="1"/>
  <c r="E174" i="106" a="1"/>
  <c r="E174" i="106" s="1"/>
  <c r="D174" i="106" a="1"/>
  <c r="D174" i="106" s="1"/>
  <c r="O171" i="106" a="1"/>
  <c r="O171" i="106" s="1"/>
  <c r="K172" i="106" a="1"/>
  <c r="K172" i="106" s="1"/>
  <c r="P172" i="106" a="1"/>
  <c r="P172" i="106" s="1"/>
  <c r="G177" i="106" a="1"/>
  <c r="G177" i="106" s="1"/>
  <c r="J166" i="106" a="1"/>
  <c r="J166" i="106" s="1"/>
  <c r="H178" i="106" a="1"/>
  <c r="H178" i="106" s="1"/>
  <c r="J167" i="106" a="1"/>
  <c r="J167" i="106" s="1"/>
  <c r="M177" i="106" a="1"/>
  <c r="M177" i="106" s="1"/>
  <c r="G168" i="106" a="1"/>
  <c r="G168" i="106" s="1"/>
  <c r="P168" i="106" a="1"/>
  <c r="P168" i="106" s="1"/>
  <c r="K166" i="106" a="1"/>
  <c r="K166" i="106" s="1"/>
  <c r="G166" i="106" a="1"/>
  <c r="G166" i="106" s="1"/>
  <c r="O175" i="106" a="1"/>
  <c r="O175" i="106" s="1"/>
  <c r="P175" i="106" a="1"/>
  <c r="P175" i="106" s="1"/>
  <c r="D173" i="106" a="1"/>
  <c r="D173" i="106" s="1"/>
  <c r="O173" i="106" a="1"/>
  <c r="O173" i="106" s="1"/>
  <c r="J43" i="106"/>
  <c r="N169" i="106" a="1"/>
  <c r="N169" i="106" s="1"/>
  <c r="D169" i="106" a="1"/>
  <c r="D169" i="106" s="1"/>
  <c r="J170" i="106" a="1"/>
  <c r="J170" i="106" s="1"/>
  <c r="I170" i="106" a="1"/>
  <c r="I170" i="106" s="1"/>
  <c r="O176" i="106" a="1"/>
  <c r="O176" i="106" s="1"/>
  <c r="F176" i="106" a="1"/>
  <c r="F176" i="106" s="1"/>
  <c r="O167" i="106" a="1"/>
  <c r="O167" i="106" s="1"/>
  <c r="D167" i="106" a="1"/>
  <c r="D167" i="106" s="1"/>
  <c r="I174" i="106" a="1"/>
  <c r="I174" i="106" s="1"/>
  <c r="L178" i="106" a="1"/>
  <c r="L178" i="106" s="1"/>
  <c r="L171" i="106" a="1"/>
  <c r="L171" i="106" s="1"/>
  <c r="D171" i="106" a="1"/>
  <c r="D171" i="106" s="1"/>
  <c r="N172" i="106" a="1"/>
  <c r="N172" i="106" s="1"/>
  <c r="L177" i="106" a="1"/>
  <c r="L177" i="106" s="1"/>
  <c r="K177" i="106" a="1"/>
  <c r="K177" i="106" s="1"/>
  <c r="J51" i="106"/>
  <c r="K168" i="106" a="1"/>
  <c r="K168" i="106" s="1"/>
  <c r="H174" i="106" a="1"/>
  <c r="H174" i="106" s="1"/>
  <c r="J168" i="106" a="1"/>
  <c r="J168" i="106" s="1"/>
  <c r="M178" i="106" a="1"/>
  <c r="M178" i="106" s="1"/>
  <c r="H175" i="106" a="1"/>
  <c r="H175" i="106" s="1"/>
  <c r="L173" i="106" a="1"/>
  <c r="L173" i="106" s="1"/>
  <c r="G173" i="106" a="1"/>
  <c r="G173" i="106" s="1"/>
  <c r="P169" i="106" a="1"/>
  <c r="P169" i="106" s="1"/>
  <c r="H169" i="106" a="1"/>
  <c r="H169" i="106" s="1"/>
  <c r="J44" i="106"/>
  <c r="F170" i="106" a="1"/>
  <c r="F170" i="106" s="1"/>
  <c r="D176" i="106" a="1"/>
  <c r="D176" i="106" s="1"/>
  <c r="I176" i="106" a="1"/>
  <c r="I176" i="106" s="1"/>
  <c r="N167" i="106" a="1"/>
  <c r="N167" i="106" s="1"/>
  <c r="G167" i="106" a="1"/>
  <c r="G167" i="106" s="1"/>
  <c r="N174" i="106" a="1"/>
  <c r="N174" i="106" s="1"/>
  <c r="J174" i="106" a="1"/>
  <c r="J174" i="106" s="1"/>
  <c r="I178" i="106" a="1"/>
  <c r="I178" i="106" s="1"/>
  <c r="G171" i="106" a="1"/>
  <c r="G171" i="106" s="1"/>
  <c r="P177" i="106" a="1"/>
  <c r="P177" i="106" s="1"/>
  <c r="E177" i="106" a="1"/>
  <c r="E177" i="106" s="1"/>
  <c r="E175" i="106" a="1"/>
  <c r="E175" i="106" s="1"/>
  <c r="G170" i="106" a="1"/>
  <c r="G170" i="106" s="1"/>
  <c r="I172" i="106" a="1"/>
  <c r="I172" i="106" s="1"/>
  <c r="O168" i="106" a="1"/>
  <c r="O168" i="106" s="1"/>
  <c r="E168" i="106" a="1"/>
  <c r="E168" i="106" s="1"/>
  <c r="I166" i="106" a="1"/>
  <c r="I166" i="106" s="1"/>
  <c r="L166" i="106" a="1"/>
  <c r="L166" i="106" s="1"/>
  <c r="K19" i="106"/>
  <c r="G53" i="106"/>
  <c r="N175" i="106" a="1"/>
  <c r="N175" i="106" s="1"/>
  <c r="E173" i="106" a="1"/>
  <c r="E173" i="106" s="1"/>
  <c r="G178" i="106" a="1"/>
  <c r="G178" i="106" s="1"/>
  <c r="L170" i="106" a="1"/>
  <c r="L170" i="106" s="1"/>
  <c r="J46" i="106"/>
  <c r="N178" i="106" a="1"/>
  <c r="N178" i="106" s="1"/>
  <c r="J176" i="106" a="1"/>
  <c r="J176" i="106" s="1"/>
  <c r="I167" i="106" a="1"/>
  <c r="I167" i="106" s="1"/>
  <c r="L167" i="106" a="1"/>
  <c r="L167" i="106" s="1"/>
  <c r="J23" i="106"/>
  <c r="O23" i="106" s="1"/>
  <c r="M174" i="106" a="1"/>
  <c r="M174" i="106" s="1"/>
  <c r="M171" i="106" a="1"/>
  <c r="M171" i="106" s="1"/>
  <c r="N171" i="106" a="1"/>
  <c r="N171" i="106" s="1"/>
  <c r="M172" i="106" a="1"/>
  <c r="M172" i="106" s="1"/>
  <c r="J178" i="106" a="1"/>
  <c r="J178" i="106" s="1"/>
  <c r="J177" i="106" a="1"/>
  <c r="J177" i="106" s="1"/>
  <c r="H168" i="106" a="1"/>
  <c r="H168" i="106" s="1"/>
  <c r="N173" i="106" a="1"/>
  <c r="N173" i="106" s="1"/>
  <c r="K176" i="106" a="1"/>
  <c r="K176" i="106" s="1"/>
  <c r="O172" i="106" a="1"/>
  <c r="O172" i="106" s="1"/>
  <c r="M168" i="106" a="1"/>
  <c r="M168" i="106" s="1"/>
  <c r="I168" i="106" a="1"/>
  <c r="I168" i="106" s="1"/>
  <c r="N166" i="106" a="1"/>
  <c r="N166" i="106" s="1"/>
  <c r="J40" i="106"/>
  <c r="G175" i="106" a="1"/>
  <c r="G175" i="106" s="1"/>
  <c r="K178" i="106" a="1"/>
  <c r="K178" i="106" s="1"/>
  <c r="J47" i="106"/>
  <c r="F169" i="106" a="1"/>
  <c r="F169" i="106" s="1"/>
  <c r="M170" i="106" a="1"/>
  <c r="M170" i="106" s="1"/>
  <c r="H176" i="106" a="1"/>
  <c r="H176" i="106" s="1"/>
  <c r="H167" i="106" a="1"/>
  <c r="H167" i="106" s="1"/>
  <c r="P174" i="106" a="1"/>
  <c r="P174" i="106" s="1"/>
  <c r="F167" i="106" a="1"/>
  <c r="F167" i="106" s="1"/>
  <c r="P171" i="106" a="1"/>
  <c r="P171" i="106" s="1"/>
  <c r="J171" i="106" a="1"/>
  <c r="J171" i="106" s="1"/>
  <c r="E172" i="106" a="1"/>
  <c r="E172" i="106" s="1"/>
  <c r="G172" i="106" a="1"/>
  <c r="G172" i="106" s="1"/>
  <c r="I177" i="106" a="1"/>
  <c r="I177" i="106" s="1"/>
  <c r="F177" i="106" a="1"/>
  <c r="F177" i="106" s="1"/>
  <c r="I169" i="106" a="1"/>
  <c r="I169" i="106" s="1"/>
  <c r="F178" i="106" a="1"/>
  <c r="F178" i="106" s="1"/>
  <c r="P166" i="106" a="1"/>
  <c r="P166" i="106" s="1"/>
  <c r="H166" i="106" a="1"/>
  <c r="H166" i="106" s="1"/>
  <c r="R166" i="106" a="1"/>
  <c r="R166" i="106" s="1"/>
  <c r="R132" i="106" a="1"/>
  <c r="R132" i="106" s="1"/>
  <c r="K52" i="106"/>
  <c r="R183" i="106" a="1"/>
  <c r="R183" i="106" s="1"/>
  <c r="R149" i="106" a="1"/>
  <c r="R149" i="106" s="1"/>
  <c r="M9" i="106"/>
  <c r="J48" i="106"/>
  <c r="K175" i="106" a="1"/>
  <c r="K175" i="106" s="1"/>
  <c r="I175" i="106" a="1"/>
  <c r="I175" i="106" s="1"/>
  <c r="I173" i="106" a="1"/>
  <c r="I173" i="106" s="1"/>
  <c r="P173" i="106" a="1"/>
  <c r="P173" i="106" s="1"/>
  <c r="J42" i="106"/>
  <c r="K169" i="106" a="1"/>
  <c r="K169" i="106" s="1"/>
  <c r="J169" i="106" a="1"/>
  <c r="J169" i="106" s="1"/>
  <c r="O170" i="106" a="1"/>
  <c r="O170" i="106" s="1"/>
  <c r="K170" i="106" a="1"/>
  <c r="K170" i="106" s="1"/>
  <c r="P176" i="106" a="1"/>
  <c r="P176" i="106" s="1"/>
  <c r="L176" i="106" a="1"/>
  <c r="L176" i="106" s="1"/>
  <c r="E178" i="106" a="1"/>
  <c r="E178" i="106" s="1"/>
  <c r="O174" i="106" a="1"/>
  <c r="O174" i="106" s="1"/>
  <c r="G174" i="106" a="1"/>
  <c r="G174" i="106" s="1"/>
  <c r="K171" i="106" a="1"/>
  <c r="K171" i="106" s="1"/>
  <c r="E171" i="106" a="1"/>
  <c r="E171" i="106" s="1"/>
  <c r="H172" i="106" a="1"/>
  <c r="H172" i="106" s="1"/>
  <c r="J20" i="106"/>
  <c r="K20" i="106" s="1"/>
  <c r="L50" i="106"/>
  <c r="L45" i="106"/>
  <c r="L43" i="106"/>
  <c r="L51" i="106"/>
  <c r="L49" i="106"/>
  <c r="L48" i="106"/>
  <c r="L44" i="106"/>
  <c r="L41" i="106"/>
  <c r="L46" i="106"/>
  <c r="L47" i="106"/>
  <c r="L42" i="106"/>
  <c r="O178" i="106" a="1"/>
  <c r="O178" i="106" s="1"/>
  <c r="E166" i="106" a="1"/>
  <c r="E166" i="106" s="1"/>
  <c r="J173" i="106" a="1"/>
  <c r="J173" i="106" s="1"/>
  <c r="G176" i="106" a="1"/>
  <c r="G176" i="106" s="1"/>
  <c r="J29" i="106"/>
  <c r="O29" i="106" s="1"/>
  <c r="L168" i="106" a="1"/>
  <c r="L168" i="106" s="1"/>
  <c r="D178" i="106" a="1"/>
  <c r="D178" i="106" s="1"/>
  <c r="M166" i="106" a="1"/>
  <c r="M166" i="106" s="1"/>
  <c r="P127" i="106"/>
  <c r="P195" i="106" s="1" a="1"/>
  <c r="P195" i="106" s="1"/>
  <c r="N40" i="106" s="1"/>
  <c r="H19" i="106" s="1"/>
  <c r="I19" i="106" s="1"/>
  <c r="K127" i="106"/>
  <c r="H127" i="106"/>
  <c r="H187" i="106" s="1" a="1"/>
  <c r="H187" i="106" s="1"/>
  <c r="J127" i="106"/>
  <c r="N127" i="106"/>
  <c r="AH93" i="106"/>
  <c r="O127" i="106"/>
  <c r="F127" i="106"/>
  <c r="E127" i="106"/>
  <c r="I127" i="106"/>
  <c r="I188" i="106" s="1" a="1"/>
  <c r="I188" i="106" s="1"/>
  <c r="L127" i="106"/>
  <c r="M127" i="106"/>
  <c r="D127" i="106"/>
  <c r="D183" i="106" s="1" a="1"/>
  <c r="D183" i="106" s="1"/>
  <c r="G127" i="106"/>
  <c r="L175" i="106" a="1"/>
  <c r="L175" i="106" s="1"/>
  <c r="H173" i="106" a="1"/>
  <c r="H173" i="106" s="1"/>
  <c r="O169" i="106" a="1"/>
  <c r="O169" i="106" s="1"/>
  <c r="P170" i="106" a="1"/>
  <c r="P170" i="106" s="1"/>
  <c r="D170" i="106" a="1"/>
  <c r="D170" i="106" s="1"/>
  <c r="E176" i="106" a="1"/>
  <c r="E176" i="106" s="1"/>
  <c r="F174" i="106" a="1"/>
  <c r="F174" i="106" s="1"/>
  <c r="K174" i="106" a="1"/>
  <c r="K174" i="106" s="1"/>
  <c r="D172" i="106" a="1"/>
  <c r="D172" i="106" s="1"/>
  <c r="H171" i="106" a="1"/>
  <c r="H171" i="106" s="1"/>
  <c r="L172" i="106" a="1"/>
  <c r="L172" i="106" s="1"/>
  <c r="F172" i="106" a="1"/>
  <c r="F172" i="106" s="1"/>
  <c r="D177" i="106" a="1"/>
  <c r="D177" i="106" s="1"/>
  <c r="H177" i="106" a="1"/>
  <c r="H177" i="106" s="1"/>
  <c r="I51" i="105"/>
  <c r="L30" i="105" s="1"/>
  <c r="N30" i="105" s="1"/>
  <c r="D90" i="105"/>
  <c r="I52" i="105" s="1"/>
  <c r="L31" i="105" s="1"/>
  <c r="M58" i="87"/>
  <c r="I11" i="87" s="1"/>
  <c r="L11" i="87" s="1"/>
  <c r="N90" i="92"/>
  <c r="M90" i="92" s="1"/>
  <c r="Q91" i="96"/>
  <c r="K18" i="96" s="1"/>
  <c r="M18" i="96" s="1"/>
  <c r="N18" i="96" s="1"/>
  <c r="O93" i="96"/>
  <c r="H93" i="96"/>
  <c r="P93" i="96"/>
  <c r="N93" i="96"/>
  <c r="L20" i="96"/>
  <c r="D93" i="96"/>
  <c r="G93" i="96"/>
  <c r="M93" i="96"/>
  <c r="I93" i="96"/>
  <c r="L93" i="96"/>
  <c r="K93" i="96"/>
  <c r="F93" i="96"/>
  <c r="J93" i="96"/>
  <c r="E93" i="96"/>
  <c r="P92" i="96"/>
  <c r="O92" i="96"/>
  <c r="N92" i="96"/>
  <c r="H92" i="96"/>
  <c r="E92" i="96"/>
  <c r="F92" i="96"/>
  <c r="G92" i="96"/>
  <c r="L22" i="96" a="1"/>
  <c r="L22" i="96" s="1"/>
  <c r="K92" i="96"/>
  <c r="L92" i="96"/>
  <c r="J92" i="96"/>
  <c r="M92" i="96"/>
  <c r="L19" i="96"/>
  <c r="I92" i="96"/>
  <c r="I19" i="99"/>
  <c r="D58" i="99"/>
  <c r="I20" i="99" s="1"/>
  <c r="P91" i="99"/>
  <c r="L18" i="99"/>
  <c r="F91" i="99"/>
  <c r="H91" i="99"/>
  <c r="M91" i="99"/>
  <c r="J91" i="99"/>
  <c r="N91" i="99"/>
  <c r="L91" i="99"/>
  <c r="O91" i="99"/>
  <c r="K91" i="99"/>
  <c r="I91" i="99"/>
  <c r="G91" i="99"/>
  <c r="Q90" i="99"/>
  <c r="K17" i="99" s="1"/>
  <c r="M17" i="99" s="1"/>
  <c r="N17" i="99" s="1"/>
  <c r="H22" i="19"/>
  <c r="E22" i="19"/>
  <c r="G22" i="19"/>
  <c r="F22" i="19"/>
  <c r="P21" i="103"/>
  <c r="Q21" i="103" s="1"/>
  <c r="J41" i="19" s="1"/>
  <c r="L21" i="103"/>
  <c r="M21" i="103" s="1"/>
  <c r="J42" i="19" s="1"/>
  <c r="Q92" i="102"/>
  <c r="K19" i="102" s="1"/>
  <c r="M19" i="102" s="1"/>
  <c r="N19" i="102" s="1"/>
  <c r="Q93" i="102"/>
  <c r="K20" i="102" s="1"/>
  <c r="G143" i="100"/>
  <c r="G145" i="100"/>
  <c r="G141" i="100"/>
  <c r="G138" i="100"/>
  <c r="G140" i="100"/>
  <c r="G134" i="100"/>
  <c r="G135" i="100"/>
  <c r="G136" i="100"/>
  <c r="G144" i="100"/>
  <c r="G133" i="100"/>
  <c r="G139" i="100"/>
  <c r="G137" i="100"/>
  <c r="G142" i="100"/>
  <c r="L145" i="100"/>
  <c r="L142" i="100"/>
  <c r="L143" i="100"/>
  <c r="L133" i="100"/>
  <c r="L138" i="100"/>
  <c r="L135" i="100"/>
  <c r="L140" i="100"/>
  <c r="L136" i="100"/>
  <c r="L137" i="100"/>
  <c r="L139" i="100"/>
  <c r="L144" i="100"/>
  <c r="L134" i="100"/>
  <c r="L141" i="100"/>
  <c r="E193" i="100"/>
  <c r="E189" i="100"/>
  <c r="E197" i="100"/>
  <c r="E194" i="100"/>
  <c r="E187" i="100"/>
  <c r="E195" i="100"/>
  <c r="E196" i="100"/>
  <c r="E190" i="100"/>
  <c r="E188" i="100"/>
  <c r="E186" i="100"/>
  <c r="E191" i="100"/>
  <c r="E192" i="100"/>
  <c r="E185" i="100"/>
  <c r="O145" i="100"/>
  <c r="O141" i="100"/>
  <c r="O138" i="100"/>
  <c r="O136" i="100"/>
  <c r="O144" i="100"/>
  <c r="O134" i="100"/>
  <c r="O135" i="100"/>
  <c r="O133" i="100"/>
  <c r="O139" i="100"/>
  <c r="O140" i="100"/>
  <c r="O137" i="100"/>
  <c r="O142" i="100"/>
  <c r="O143" i="100"/>
  <c r="E142" i="100"/>
  <c r="E133" i="100"/>
  <c r="E143" i="100"/>
  <c r="E137" i="100"/>
  <c r="E139" i="100"/>
  <c r="E134" i="100"/>
  <c r="E138" i="100"/>
  <c r="E140" i="100"/>
  <c r="E136" i="100"/>
  <c r="E144" i="100"/>
  <c r="E145" i="100"/>
  <c r="E141" i="100"/>
  <c r="E135" i="100"/>
  <c r="M194" i="100"/>
  <c r="M187" i="100"/>
  <c r="M195" i="100"/>
  <c r="M196" i="100"/>
  <c r="M190" i="100"/>
  <c r="M188" i="100"/>
  <c r="M186" i="100"/>
  <c r="M191" i="100"/>
  <c r="M192" i="100"/>
  <c r="M185" i="100"/>
  <c r="M193" i="100"/>
  <c r="M189" i="100"/>
  <c r="M197" i="100"/>
  <c r="H145" i="100"/>
  <c r="H141" i="100"/>
  <c r="H138" i="100"/>
  <c r="H140" i="100"/>
  <c r="H134" i="100"/>
  <c r="H133" i="100"/>
  <c r="H136" i="100"/>
  <c r="H144" i="100"/>
  <c r="H137" i="100"/>
  <c r="H142" i="100"/>
  <c r="H135" i="100"/>
  <c r="H139" i="100"/>
  <c r="H143" i="100"/>
  <c r="M133" i="100"/>
  <c r="M137" i="100"/>
  <c r="M138" i="100"/>
  <c r="M135" i="100"/>
  <c r="M140" i="100"/>
  <c r="M136" i="100"/>
  <c r="M144" i="100"/>
  <c r="M134" i="100"/>
  <c r="M145" i="100"/>
  <c r="M141" i="100"/>
  <c r="M139" i="100"/>
  <c r="M143" i="100"/>
  <c r="M142" i="100"/>
  <c r="F187" i="100"/>
  <c r="F195" i="100"/>
  <c r="F196" i="100"/>
  <c r="F190" i="100"/>
  <c r="F188" i="100"/>
  <c r="F186" i="100"/>
  <c r="F191" i="100"/>
  <c r="F192" i="100"/>
  <c r="F185" i="100"/>
  <c r="F193" i="100"/>
  <c r="F189" i="100"/>
  <c r="F197" i="100"/>
  <c r="F194" i="100"/>
  <c r="P136" i="100"/>
  <c r="P134" i="100"/>
  <c r="P135" i="100"/>
  <c r="P144" i="100"/>
  <c r="P133" i="100"/>
  <c r="P143" i="100"/>
  <c r="P137" i="100"/>
  <c r="P142" i="100"/>
  <c r="P140" i="100"/>
  <c r="P139" i="100"/>
  <c r="P145" i="100"/>
  <c r="P141" i="100"/>
  <c r="P138" i="100"/>
  <c r="I190" i="100"/>
  <c r="I186" i="100"/>
  <c r="I187" i="100"/>
  <c r="I195" i="100"/>
  <c r="I196" i="100"/>
  <c r="I193" i="100"/>
  <c r="I188" i="100"/>
  <c r="I189" i="100"/>
  <c r="I197" i="100"/>
  <c r="I185" i="100"/>
  <c r="I194" i="100"/>
  <c r="I191" i="100"/>
  <c r="I192" i="100"/>
  <c r="N187" i="100"/>
  <c r="N195" i="100"/>
  <c r="N196" i="100"/>
  <c r="N190" i="100"/>
  <c r="N188" i="100"/>
  <c r="N186" i="100"/>
  <c r="N191" i="100"/>
  <c r="N192" i="100"/>
  <c r="N185" i="100"/>
  <c r="N193" i="100"/>
  <c r="N189" i="100"/>
  <c r="N197" i="100"/>
  <c r="N194" i="100"/>
  <c r="I135" i="100"/>
  <c r="I140" i="100"/>
  <c r="I136" i="100"/>
  <c r="I144" i="100"/>
  <c r="I134" i="100"/>
  <c r="I133" i="100"/>
  <c r="I141" i="100"/>
  <c r="I142" i="100"/>
  <c r="I139" i="100"/>
  <c r="I137" i="100"/>
  <c r="I143" i="100"/>
  <c r="I138" i="100"/>
  <c r="I145" i="100"/>
  <c r="J190" i="100"/>
  <c r="J186" i="100"/>
  <c r="J187" i="100"/>
  <c r="J195" i="100"/>
  <c r="J196" i="100"/>
  <c r="J193" i="100"/>
  <c r="J188" i="100"/>
  <c r="J189" i="100"/>
  <c r="J197" i="100"/>
  <c r="J185" i="100"/>
  <c r="J194" i="100"/>
  <c r="J191" i="100"/>
  <c r="J192" i="100"/>
  <c r="G196" i="100"/>
  <c r="G189" i="100"/>
  <c r="G190" i="100"/>
  <c r="G193" i="100"/>
  <c r="G188" i="100"/>
  <c r="G186" i="100"/>
  <c r="G197" i="100"/>
  <c r="G191" i="100"/>
  <c r="G192" i="100"/>
  <c r="G185" i="100"/>
  <c r="G194" i="100"/>
  <c r="G187" i="100"/>
  <c r="G195" i="100"/>
  <c r="J134" i="100"/>
  <c r="J141" i="100"/>
  <c r="J140" i="100"/>
  <c r="J142" i="100"/>
  <c r="J139" i="100"/>
  <c r="J136" i="100"/>
  <c r="J144" i="100"/>
  <c r="J137" i="100"/>
  <c r="J133" i="100"/>
  <c r="J143" i="100"/>
  <c r="J138" i="100"/>
  <c r="J145" i="100"/>
  <c r="J135" i="100"/>
  <c r="K186" i="100"/>
  <c r="K191" i="100"/>
  <c r="K196" i="100"/>
  <c r="K193" i="100"/>
  <c r="K188" i="100"/>
  <c r="K189" i="100"/>
  <c r="K197" i="100"/>
  <c r="K185" i="100"/>
  <c r="K194" i="100"/>
  <c r="K192" i="100"/>
  <c r="K187" i="100"/>
  <c r="K195" i="100"/>
  <c r="K190" i="100"/>
  <c r="O193" i="100"/>
  <c r="O188" i="100"/>
  <c r="O186" i="100"/>
  <c r="O197" i="100"/>
  <c r="O189" i="100"/>
  <c r="O191" i="100"/>
  <c r="O192" i="100"/>
  <c r="O185" i="100"/>
  <c r="O194" i="100"/>
  <c r="O187" i="100"/>
  <c r="O195" i="100"/>
  <c r="O196" i="100"/>
  <c r="O190" i="100"/>
  <c r="F137" i="100"/>
  <c r="F139" i="100"/>
  <c r="F143" i="100"/>
  <c r="F140" i="100"/>
  <c r="F136" i="100"/>
  <c r="F142" i="100"/>
  <c r="F144" i="100"/>
  <c r="F134" i="100"/>
  <c r="F145" i="100"/>
  <c r="F141" i="100"/>
  <c r="F138" i="100"/>
  <c r="F135" i="100"/>
  <c r="F133" i="100"/>
  <c r="K134" i="100"/>
  <c r="K139" i="100"/>
  <c r="K144" i="100"/>
  <c r="K137" i="100"/>
  <c r="K142" i="100"/>
  <c r="K143" i="100"/>
  <c r="K135" i="100"/>
  <c r="K145" i="100"/>
  <c r="K133" i="100"/>
  <c r="K138" i="100"/>
  <c r="K141" i="100"/>
  <c r="K140" i="100"/>
  <c r="K136" i="100"/>
  <c r="D191" i="100"/>
  <c r="D196" i="100"/>
  <c r="D193" i="100"/>
  <c r="D188" i="100"/>
  <c r="D189" i="100"/>
  <c r="D197" i="100"/>
  <c r="D185" i="100"/>
  <c r="D194" i="100"/>
  <c r="D192" i="100"/>
  <c r="D187" i="100"/>
  <c r="D195" i="100"/>
  <c r="D190" i="100"/>
  <c r="D186" i="100"/>
  <c r="H185" i="100"/>
  <c r="H191" i="100"/>
  <c r="H192" i="100"/>
  <c r="H194" i="100"/>
  <c r="H187" i="100"/>
  <c r="H195" i="100"/>
  <c r="H196" i="100"/>
  <c r="H190" i="100"/>
  <c r="H193" i="100"/>
  <c r="H188" i="100"/>
  <c r="H186" i="100"/>
  <c r="H189" i="100"/>
  <c r="H197" i="100"/>
  <c r="N142" i="100"/>
  <c r="N140" i="100"/>
  <c r="N136" i="100"/>
  <c r="N135" i="100"/>
  <c r="N144" i="100"/>
  <c r="N134" i="100"/>
  <c r="N145" i="100"/>
  <c r="N141" i="100"/>
  <c r="N138" i="100"/>
  <c r="N143" i="100"/>
  <c r="N139" i="100"/>
  <c r="N133" i="100"/>
  <c r="N137" i="100"/>
  <c r="D144" i="100"/>
  <c r="D145" i="100"/>
  <c r="D141" i="100"/>
  <c r="D143" i="100"/>
  <c r="D133" i="100"/>
  <c r="D137" i="100"/>
  <c r="D134" i="100"/>
  <c r="D135" i="100"/>
  <c r="D140" i="100"/>
  <c r="D136" i="100"/>
  <c r="D138" i="100"/>
  <c r="D142" i="100"/>
  <c r="D139" i="100"/>
  <c r="L191" i="100"/>
  <c r="L196" i="100"/>
  <c r="L193" i="100"/>
  <c r="L188" i="100"/>
  <c r="L189" i="100"/>
  <c r="L197" i="100"/>
  <c r="L185" i="100"/>
  <c r="L194" i="100"/>
  <c r="L192" i="100"/>
  <c r="L187" i="100"/>
  <c r="L195" i="100"/>
  <c r="L190" i="100"/>
  <c r="L186" i="100"/>
  <c r="P191" i="100"/>
  <c r="P192" i="100"/>
  <c r="P194" i="100"/>
  <c r="P187" i="100"/>
  <c r="P195" i="100"/>
  <c r="P196" i="100"/>
  <c r="P190" i="100"/>
  <c r="P193" i="100"/>
  <c r="P188" i="100"/>
  <c r="P186" i="100"/>
  <c r="P189" i="100"/>
  <c r="P197" i="100"/>
  <c r="P185" i="100"/>
  <c r="P21" i="97"/>
  <c r="Q21" i="97" s="1"/>
  <c r="J29" i="19" s="1"/>
  <c r="L21" i="97"/>
  <c r="M21" i="97" s="1"/>
  <c r="J30" i="19" s="1"/>
  <c r="J31" i="92"/>
  <c r="K31" i="92" s="1"/>
  <c r="J28" i="92"/>
  <c r="K28" i="92" s="1"/>
  <c r="P21" i="94"/>
  <c r="Q21" i="94" s="1"/>
  <c r="L21" i="94"/>
  <c r="M21" i="94" s="1"/>
  <c r="J29" i="92"/>
  <c r="J27" i="92"/>
  <c r="K27" i="92" s="1"/>
  <c r="M58" i="90"/>
  <c r="L58" i="90" s="1"/>
  <c r="K19" i="92"/>
  <c r="I10" i="93"/>
  <c r="M58" i="93"/>
  <c r="I75" i="93"/>
  <c r="I76" i="93" s="1"/>
  <c r="N75" i="93"/>
  <c r="N76" i="93" s="1"/>
  <c r="F75" i="93"/>
  <c r="F76" i="93" s="1"/>
  <c r="M75" i="93"/>
  <c r="M76" i="93" s="1"/>
  <c r="E75" i="93"/>
  <c r="E76" i="93" s="1"/>
  <c r="L75" i="93"/>
  <c r="L76" i="93" s="1"/>
  <c r="D75" i="93"/>
  <c r="D76" i="93" s="1"/>
  <c r="J75" i="93"/>
  <c r="J76" i="93" s="1"/>
  <c r="H75" i="93"/>
  <c r="H76" i="93" s="1"/>
  <c r="G75" i="93"/>
  <c r="G76" i="93" s="1"/>
  <c r="P75" i="93"/>
  <c r="P76" i="93" s="1"/>
  <c r="K75" i="93"/>
  <c r="K76" i="93" s="1"/>
  <c r="O75" i="93"/>
  <c r="J26" i="92"/>
  <c r="K26" i="92" s="1"/>
  <c r="I167" i="92" a="1"/>
  <c r="I167" i="92" s="1"/>
  <c r="O166" i="92" a="1"/>
  <c r="O166" i="92" s="1"/>
  <c r="J170" i="92" a="1"/>
  <c r="J170" i="92" s="1"/>
  <c r="M172" i="92" a="1"/>
  <c r="M172" i="92" s="1"/>
  <c r="I178" i="92" a="1"/>
  <c r="I178" i="92" s="1"/>
  <c r="G171" i="92" a="1"/>
  <c r="G171" i="92" s="1"/>
  <c r="P173" i="92" a="1"/>
  <c r="P173" i="92" s="1"/>
  <c r="D173" i="92" a="1"/>
  <c r="D173" i="92" s="1"/>
  <c r="J169" i="92" a="1"/>
  <c r="J169" i="92" s="1"/>
  <c r="N177" i="92" a="1"/>
  <c r="N177" i="92" s="1"/>
  <c r="G177" i="92" a="1"/>
  <c r="G177" i="92" s="1"/>
  <c r="J167" i="92" a="1"/>
  <c r="J167" i="92" s="1"/>
  <c r="J30" i="92"/>
  <c r="J176" i="92" a="1"/>
  <c r="J176" i="92" s="1"/>
  <c r="E176" i="92" a="1"/>
  <c r="E176" i="92" s="1"/>
  <c r="D175" i="92" a="1"/>
  <c r="D175" i="92" s="1"/>
  <c r="G175" i="92" a="1"/>
  <c r="G175" i="92" s="1"/>
  <c r="P174" i="92" a="1"/>
  <c r="P174" i="92" s="1"/>
  <c r="K174" i="92" a="1"/>
  <c r="K174" i="92" s="1"/>
  <c r="D178" i="92" a="1"/>
  <c r="D178" i="92" s="1"/>
  <c r="H166" i="92" a="1"/>
  <c r="H166" i="92" s="1"/>
  <c r="K168" i="92" a="1"/>
  <c r="K168" i="92" s="1"/>
  <c r="L172" i="92" a="1"/>
  <c r="L172" i="92" s="1"/>
  <c r="G178" i="92" a="1"/>
  <c r="G178" i="92" s="1"/>
  <c r="M9" i="92"/>
  <c r="O19" i="92"/>
  <c r="H178" i="92" a="1"/>
  <c r="H178" i="92" s="1"/>
  <c r="G170" i="92" a="1"/>
  <c r="G170" i="92" s="1"/>
  <c r="K172" i="92" a="1"/>
  <c r="K172" i="92" s="1"/>
  <c r="O171" i="92" a="1"/>
  <c r="O171" i="92" s="1"/>
  <c r="D171" i="92" a="1"/>
  <c r="D171" i="92" s="1"/>
  <c r="O173" i="92" a="1"/>
  <c r="O173" i="92" s="1"/>
  <c r="H173" i="92" a="1"/>
  <c r="H173" i="92" s="1"/>
  <c r="P169" i="92" a="1"/>
  <c r="P169" i="92" s="1"/>
  <c r="H169" i="92" a="1"/>
  <c r="H169" i="92" s="1"/>
  <c r="I177" i="92" a="1"/>
  <c r="I177" i="92" s="1"/>
  <c r="P167" i="92" a="1"/>
  <c r="P167" i="92" s="1"/>
  <c r="H167" i="92" a="1"/>
  <c r="H167" i="92" s="1"/>
  <c r="F176" i="92" a="1"/>
  <c r="F176" i="92" s="1"/>
  <c r="J21" i="92"/>
  <c r="L175" i="92" a="1"/>
  <c r="L175" i="92" s="1"/>
  <c r="N174" i="92" a="1"/>
  <c r="N174" i="92" s="1"/>
  <c r="N166" i="92" a="1"/>
  <c r="N166" i="92" s="1"/>
  <c r="F166" i="92" a="1"/>
  <c r="F166" i="92" s="1"/>
  <c r="P168" i="92" a="1"/>
  <c r="P168" i="92" s="1"/>
  <c r="I168" i="92" a="1"/>
  <c r="I168" i="92" s="1"/>
  <c r="J52" i="92"/>
  <c r="J44" i="92"/>
  <c r="J48" i="92"/>
  <c r="J47" i="92"/>
  <c r="J45" i="92"/>
  <c r="J46" i="92"/>
  <c r="J42" i="92"/>
  <c r="J51" i="92"/>
  <c r="J50" i="92"/>
  <c r="J43" i="92"/>
  <c r="J41" i="92"/>
  <c r="J49" i="92"/>
  <c r="D172" i="92" a="1"/>
  <c r="D172" i="92" s="1"/>
  <c r="J175" i="92" a="1"/>
  <c r="J175" i="92" s="1"/>
  <c r="J168" i="92" a="1"/>
  <c r="J168" i="92" s="1"/>
  <c r="O170" i="92" a="1"/>
  <c r="O170" i="92" s="1"/>
  <c r="F170" i="92" a="1"/>
  <c r="F170" i="92" s="1"/>
  <c r="F172" i="92" a="1"/>
  <c r="F172" i="92" s="1"/>
  <c r="J25" i="92"/>
  <c r="N171" i="92" a="1"/>
  <c r="N171" i="92" s="1"/>
  <c r="E171" i="92" a="1"/>
  <c r="E171" i="92" s="1"/>
  <c r="N173" i="92" a="1"/>
  <c r="N173" i="92" s="1"/>
  <c r="E173" i="92" a="1"/>
  <c r="E173" i="92" s="1"/>
  <c r="O169" i="92" a="1"/>
  <c r="O169" i="92" s="1"/>
  <c r="D169" i="92" a="1"/>
  <c r="D169" i="92" s="1"/>
  <c r="O178" i="92" a="1"/>
  <c r="O178" i="92" s="1"/>
  <c r="D177" i="92" a="1"/>
  <c r="D177" i="92" s="1"/>
  <c r="O167" i="92" a="1"/>
  <c r="O167" i="92" s="1"/>
  <c r="G167" i="92" a="1"/>
  <c r="G167" i="92" s="1"/>
  <c r="N178" i="92" a="1"/>
  <c r="N178" i="92" s="1"/>
  <c r="K176" i="92" a="1"/>
  <c r="K176" i="92" s="1"/>
  <c r="I175" i="92" a="1"/>
  <c r="I175" i="92" s="1"/>
  <c r="J22" i="92"/>
  <c r="E174" i="92" a="1"/>
  <c r="E174" i="92" s="1"/>
  <c r="D174" i="92" a="1"/>
  <c r="D174" i="92" s="1"/>
  <c r="M166" i="92" a="1"/>
  <c r="M166" i="92" s="1"/>
  <c r="E166" i="92" a="1"/>
  <c r="E166" i="92" s="1"/>
  <c r="F178" i="92" a="1"/>
  <c r="F178" i="92" s="1"/>
  <c r="H168" i="92" a="1"/>
  <c r="H168" i="92" s="1"/>
  <c r="P170" i="92" a="1"/>
  <c r="P170" i="92" s="1"/>
  <c r="F173" i="92" a="1"/>
  <c r="F173" i="92" s="1"/>
  <c r="E178" i="92" a="1"/>
  <c r="E178" i="92" s="1"/>
  <c r="F175" i="92" a="1"/>
  <c r="F175" i="92" s="1"/>
  <c r="N170" i="92" a="1"/>
  <c r="N170" i="92" s="1"/>
  <c r="P172" i="92" a="1"/>
  <c r="P172" i="92" s="1"/>
  <c r="E172" i="92" a="1"/>
  <c r="E172" i="92" s="1"/>
  <c r="M171" i="92" a="1"/>
  <c r="M171" i="92" s="1"/>
  <c r="F171" i="92" a="1"/>
  <c r="F171" i="92" s="1"/>
  <c r="M173" i="92" a="1"/>
  <c r="M173" i="92" s="1"/>
  <c r="I173" i="92" a="1"/>
  <c r="I173" i="92" s="1"/>
  <c r="N169" i="92" a="1"/>
  <c r="N169" i="92" s="1"/>
  <c r="E169" i="92" a="1"/>
  <c r="E169" i="92" s="1"/>
  <c r="P177" i="92" a="1"/>
  <c r="P177" i="92" s="1"/>
  <c r="E177" i="92" a="1"/>
  <c r="E177" i="92" s="1"/>
  <c r="N167" i="92" a="1"/>
  <c r="N167" i="92" s="1"/>
  <c r="F167" i="92" a="1"/>
  <c r="F167" i="92" s="1"/>
  <c r="P176" i="92" a="1"/>
  <c r="P176" i="92" s="1"/>
  <c r="M178" i="92" a="1"/>
  <c r="M178" i="92" s="1"/>
  <c r="K175" i="92" a="1"/>
  <c r="K175" i="92" s="1"/>
  <c r="J174" i="92" a="1"/>
  <c r="J174" i="92" s="1"/>
  <c r="G174" i="92" a="1"/>
  <c r="G174" i="92" s="1"/>
  <c r="L166" i="92" a="1"/>
  <c r="L166" i="92" s="1"/>
  <c r="O168" i="92" a="1"/>
  <c r="O168" i="92" s="1"/>
  <c r="G168" i="92" a="1"/>
  <c r="G168" i="92" s="1"/>
  <c r="O174" i="92" a="1"/>
  <c r="O174" i="92" s="1"/>
  <c r="M170" i="92" a="1"/>
  <c r="M170" i="92" s="1"/>
  <c r="E170" i="92" a="1"/>
  <c r="E170" i="92" s="1"/>
  <c r="J178" i="92" a="1"/>
  <c r="J178" i="92" s="1"/>
  <c r="G172" i="92" a="1"/>
  <c r="G172" i="92" s="1"/>
  <c r="L171" i="92" a="1"/>
  <c r="L171" i="92" s="1"/>
  <c r="H171" i="92" a="1"/>
  <c r="H171" i="92" s="1"/>
  <c r="L173" i="92" a="1"/>
  <c r="L173" i="92" s="1"/>
  <c r="M169" i="92" a="1"/>
  <c r="M169" i="92" s="1"/>
  <c r="F169" i="92" a="1"/>
  <c r="F169" i="92" s="1"/>
  <c r="H177" i="92" a="1"/>
  <c r="H177" i="92" s="1"/>
  <c r="L177" i="92" a="1"/>
  <c r="L177" i="92" s="1"/>
  <c r="M167" i="92" a="1"/>
  <c r="M167" i="92" s="1"/>
  <c r="O176" i="92" a="1"/>
  <c r="O176" i="92" s="1"/>
  <c r="L176" i="92" a="1"/>
  <c r="L176" i="92" s="1"/>
  <c r="P175" i="92" a="1"/>
  <c r="P175" i="92" s="1"/>
  <c r="E175" i="92" a="1"/>
  <c r="E175" i="92" s="1"/>
  <c r="I174" i="92" a="1"/>
  <c r="I174" i="92" s="1"/>
  <c r="K166" i="92" a="1"/>
  <c r="K166" i="92" s="1"/>
  <c r="N168" i="92" a="1"/>
  <c r="N168" i="92" s="1"/>
  <c r="E168" i="92" a="1"/>
  <c r="E168" i="92" s="1"/>
  <c r="L127" i="92"/>
  <c r="D127" i="92"/>
  <c r="D183" i="92" s="1" a="1"/>
  <c r="D183" i="92" s="1"/>
  <c r="K127" i="92"/>
  <c r="J127" i="92"/>
  <c r="J189" i="92" s="1" a="1"/>
  <c r="J189" i="92" s="1"/>
  <c r="I127" i="92"/>
  <c r="I188" i="92" s="1" a="1"/>
  <c r="I188" i="92" s="1"/>
  <c r="P127" i="92"/>
  <c r="P195" i="92" s="1" a="1"/>
  <c r="P195" i="92" s="1"/>
  <c r="N40" i="92" s="1"/>
  <c r="H19" i="92" s="1"/>
  <c r="I19" i="92" s="1"/>
  <c r="H127" i="92"/>
  <c r="M127" i="92"/>
  <c r="M192" i="92" s="1" a="1"/>
  <c r="M192" i="92" s="1"/>
  <c r="E127" i="92"/>
  <c r="O127" i="92"/>
  <c r="AH93" i="92"/>
  <c r="N127" i="92"/>
  <c r="G127" i="92"/>
  <c r="F127" i="92"/>
  <c r="P171" i="92" a="1"/>
  <c r="P171" i="92" s="1"/>
  <c r="I169" i="92" a="1"/>
  <c r="I169" i="92" s="1"/>
  <c r="D176" i="92" a="1"/>
  <c r="D176" i="92" s="1"/>
  <c r="G166" i="92" a="1"/>
  <c r="G166" i="92" s="1"/>
  <c r="L170" i="92" a="1"/>
  <c r="L170" i="92" s="1"/>
  <c r="D170" i="92" a="1"/>
  <c r="D170" i="92" s="1"/>
  <c r="O172" i="92" a="1"/>
  <c r="O172" i="92" s="1"/>
  <c r="H172" i="92" a="1"/>
  <c r="H172" i="92" s="1"/>
  <c r="K171" i="92" a="1"/>
  <c r="K171" i="92" s="1"/>
  <c r="J173" i="92" a="1"/>
  <c r="J173" i="92" s="1"/>
  <c r="L169" i="92" a="1"/>
  <c r="L169" i="92" s="1"/>
  <c r="M177" i="92" a="1"/>
  <c r="M177" i="92" s="1"/>
  <c r="J177" i="92" a="1"/>
  <c r="J177" i="92" s="1"/>
  <c r="L167" i="92" a="1"/>
  <c r="L167" i="92" s="1"/>
  <c r="D167" i="92" a="1"/>
  <c r="D167" i="92" s="1"/>
  <c r="G176" i="92" a="1"/>
  <c r="G176" i="92" s="1"/>
  <c r="M176" i="92" a="1"/>
  <c r="M176" i="92" s="1"/>
  <c r="O175" i="92" a="1"/>
  <c r="O175" i="92" s="1"/>
  <c r="M174" i="92" a="1"/>
  <c r="M174" i="92" s="1"/>
  <c r="J23" i="92"/>
  <c r="J166" i="92" a="1"/>
  <c r="J166" i="92" s="1"/>
  <c r="M168" i="92" a="1"/>
  <c r="M168" i="92" s="1"/>
  <c r="D168" i="92" a="1"/>
  <c r="D168" i="92" s="1"/>
  <c r="J40" i="92"/>
  <c r="I170" i="92" a="1"/>
  <c r="I170" i="92" s="1"/>
  <c r="K178" i="92" a="1"/>
  <c r="K178" i="92" s="1"/>
  <c r="L46" i="92"/>
  <c r="L42" i="92"/>
  <c r="L49" i="92"/>
  <c r="L51" i="92"/>
  <c r="L41" i="92"/>
  <c r="L43" i="92"/>
  <c r="L52" i="92"/>
  <c r="L48" i="92"/>
  <c r="L50" i="92"/>
  <c r="L44" i="92"/>
  <c r="L45" i="92"/>
  <c r="L47" i="92"/>
  <c r="J20" i="92"/>
  <c r="F174" i="92" a="1"/>
  <c r="F174" i="92" s="1"/>
  <c r="K170" i="92" a="1"/>
  <c r="K170" i="92" s="1"/>
  <c r="N172" i="92" a="1"/>
  <c r="N172" i="92" s="1"/>
  <c r="I172" i="92" a="1"/>
  <c r="I172" i="92" s="1"/>
  <c r="J171" i="92" a="1"/>
  <c r="J171" i="92" s="1"/>
  <c r="G173" i="92" a="1"/>
  <c r="G173" i="92" s="1"/>
  <c r="J24" i="92"/>
  <c r="K169" i="92" a="1"/>
  <c r="K169" i="92" s="1"/>
  <c r="K177" i="92" a="1"/>
  <c r="K177" i="92" s="1"/>
  <c r="F177" i="92" a="1"/>
  <c r="F177" i="92" s="1"/>
  <c r="K167" i="92" a="1"/>
  <c r="K167" i="92" s="1"/>
  <c r="H176" i="92" a="1"/>
  <c r="H176" i="92" s="1"/>
  <c r="I176" i="92" a="1"/>
  <c r="I176" i="92" s="1"/>
  <c r="H175" i="92" a="1"/>
  <c r="H175" i="92" s="1"/>
  <c r="N175" i="92" a="1"/>
  <c r="N175" i="92" s="1"/>
  <c r="L178" i="92" a="1"/>
  <c r="L178" i="92" s="1"/>
  <c r="H174" i="92" a="1"/>
  <c r="H174" i="92" s="1"/>
  <c r="P166" i="92" a="1"/>
  <c r="P166" i="92" s="1"/>
  <c r="I166" i="92" a="1"/>
  <c r="I166" i="92" s="1"/>
  <c r="L168" i="92" a="1"/>
  <c r="L168" i="92" s="1"/>
  <c r="F138" i="91"/>
  <c r="F133" i="91"/>
  <c r="F135" i="91"/>
  <c r="F134" i="91"/>
  <c r="F141" i="91"/>
  <c r="F136" i="91"/>
  <c r="F139" i="91"/>
  <c r="F137" i="91"/>
  <c r="F144" i="91"/>
  <c r="F142" i="91"/>
  <c r="F143" i="91"/>
  <c r="F140" i="91"/>
  <c r="F145" i="91"/>
  <c r="L144" i="91"/>
  <c r="L145" i="91"/>
  <c r="L143" i="91"/>
  <c r="L140" i="91"/>
  <c r="L138" i="91"/>
  <c r="L133" i="91"/>
  <c r="L139" i="91"/>
  <c r="L137" i="91"/>
  <c r="L142" i="91"/>
  <c r="L141" i="91"/>
  <c r="L135" i="91"/>
  <c r="L136" i="91"/>
  <c r="L134" i="91"/>
  <c r="E188" i="91"/>
  <c r="E187" i="91"/>
  <c r="E192" i="91"/>
  <c r="E197" i="91"/>
  <c r="E185" i="91"/>
  <c r="E186" i="91"/>
  <c r="E194" i="91"/>
  <c r="E195" i="91"/>
  <c r="E193" i="91"/>
  <c r="E190" i="91"/>
  <c r="E196" i="91"/>
  <c r="E189" i="91"/>
  <c r="E191" i="91"/>
  <c r="N134" i="91"/>
  <c r="N140" i="91"/>
  <c r="N136" i="91"/>
  <c r="N139" i="91"/>
  <c r="N137" i="91"/>
  <c r="N144" i="91"/>
  <c r="N142" i="91"/>
  <c r="N143" i="91"/>
  <c r="N145" i="91"/>
  <c r="N133" i="91"/>
  <c r="N141" i="91"/>
  <c r="N135" i="91"/>
  <c r="N138" i="91"/>
  <c r="E133" i="91"/>
  <c r="E137" i="91"/>
  <c r="E140" i="91"/>
  <c r="E136" i="91"/>
  <c r="E141" i="91"/>
  <c r="E138" i="91"/>
  <c r="E139" i="91"/>
  <c r="E145" i="91"/>
  <c r="E143" i="91"/>
  <c r="E142" i="91"/>
  <c r="E135" i="91"/>
  <c r="E134" i="91"/>
  <c r="E144" i="91"/>
  <c r="M188" i="91"/>
  <c r="M187" i="91"/>
  <c r="M192" i="91"/>
  <c r="M197" i="91"/>
  <c r="M185" i="91"/>
  <c r="M186" i="91"/>
  <c r="M194" i="91"/>
  <c r="M195" i="91"/>
  <c r="M193" i="91"/>
  <c r="M190" i="91"/>
  <c r="M191" i="91"/>
  <c r="M196" i="91"/>
  <c r="M189" i="91"/>
  <c r="H137" i="91"/>
  <c r="H133" i="91"/>
  <c r="H141" i="91"/>
  <c r="H139" i="91"/>
  <c r="H134" i="91"/>
  <c r="H144" i="91"/>
  <c r="H145" i="91"/>
  <c r="H142" i="91"/>
  <c r="H143" i="91"/>
  <c r="H135" i="91"/>
  <c r="H138" i="91"/>
  <c r="H136" i="91"/>
  <c r="H140" i="91"/>
  <c r="M140" i="91"/>
  <c r="M138" i="91"/>
  <c r="M144" i="91"/>
  <c r="M137" i="91"/>
  <c r="M145" i="91"/>
  <c r="M135" i="91"/>
  <c r="M141" i="91"/>
  <c r="M142" i="91"/>
  <c r="M143" i="91"/>
  <c r="M136" i="91"/>
  <c r="M134" i="91"/>
  <c r="M139" i="91"/>
  <c r="M133" i="91"/>
  <c r="F197" i="91"/>
  <c r="F186" i="91"/>
  <c r="F194" i="91"/>
  <c r="F195" i="91"/>
  <c r="F193" i="91"/>
  <c r="F188" i="91"/>
  <c r="F190" i="91"/>
  <c r="F192" i="91"/>
  <c r="F185" i="91"/>
  <c r="F189" i="91"/>
  <c r="F191" i="91"/>
  <c r="F196" i="91"/>
  <c r="F187" i="91"/>
  <c r="P141" i="91"/>
  <c r="P139" i="91"/>
  <c r="P133" i="91"/>
  <c r="P144" i="91"/>
  <c r="P145" i="91"/>
  <c r="P142" i="91"/>
  <c r="P143" i="91"/>
  <c r="P135" i="91"/>
  <c r="P136" i="91"/>
  <c r="P140" i="91"/>
  <c r="P134" i="91"/>
  <c r="P138" i="91"/>
  <c r="P137" i="91"/>
  <c r="J193" i="91"/>
  <c r="J186" i="91"/>
  <c r="J194" i="91"/>
  <c r="J187" i="91"/>
  <c r="J197" i="91"/>
  <c r="J190" i="91"/>
  <c r="J191" i="91"/>
  <c r="J188" i="91"/>
  <c r="J195" i="91"/>
  <c r="J192" i="91"/>
  <c r="J185" i="91"/>
  <c r="J189" i="91"/>
  <c r="J196" i="91"/>
  <c r="N186" i="91"/>
  <c r="N194" i="91"/>
  <c r="N195" i="91"/>
  <c r="N193" i="91"/>
  <c r="N190" i="91"/>
  <c r="N187" i="91"/>
  <c r="N192" i="91"/>
  <c r="N196" i="91"/>
  <c r="N188" i="91"/>
  <c r="N189" i="91"/>
  <c r="N191" i="91"/>
  <c r="N185" i="91"/>
  <c r="N197" i="91"/>
  <c r="I135" i="91"/>
  <c r="I137" i="91"/>
  <c r="I141" i="91"/>
  <c r="I134" i="91"/>
  <c r="I144" i="91"/>
  <c r="I142" i="91"/>
  <c r="I136" i="91"/>
  <c r="I140" i="91"/>
  <c r="I145" i="91"/>
  <c r="I139" i="91"/>
  <c r="I138" i="91"/>
  <c r="I133" i="91"/>
  <c r="I143" i="91"/>
  <c r="I190" i="91"/>
  <c r="I193" i="91"/>
  <c r="I187" i="91"/>
  <c r="I188" i="91"/>
  <c r="I195" i="91"/>
  <c r="I192" i="91"/>
  <c r="I185" i="91"/>
  <c r="I189" i="91"/>
  <c r="I197" i="91"/>
  <c r="I186" i="91"/>
  <c r="I194" i="91"/>
  <c r="I196" i="91"/>
  <c r="I191" i="91"/>
  <c r="G190" i="91"/>
  <c r="G185" i="91"/>
  <c r="G197" i="91"/>
  <c r="G189" i="91"/>
  <c r="G193" i="91"/>
  <c r="G196" i="91"/>
  <c r="G191" i="91"/>
  <c r="G187" i="91"/>
  <c r="G186" i="91"/>
  <c r="G188" i="91"/>
  <c r="G194" i="91"/>
  <c r="G195" i="91"/>
  <c r="G192" i="91"/>
  <c r="J141" i="91"/>
  <c r="J139" i="91"/>
  <c r="J142" i="91"/>
  <c r="J133" i="91"/>
  <c r="J136" i="91"/>
  <c r="J145" i="91"/>
  <c r="J143" i="91"/>
  <c r="J135" i="91"/>
  <c r="J144" i="91"/>
  <c r="J138" i="91"/>
  <c r="J134" i="91"/>
  <c r="J140" i="91"/>
  <c r="J137" i="91"/>
  <c r="K191" i="91"/>
  <c r="K188" i="91"/>
  <c r="K192" i="91"/>
  <c r="K185" i="91"/>
  <c r="K189" i="91"/>
  <c r="K187" i="91"/>
  <c r="K186" i="91"/>
  <c r="K194" i="91"/>
  <c r="K195" i="91"/>
  <c r="K197" i="91"/>
  <c r="K196" i="91"/>
  <c r="K193" i="91"/>
  <c r="K190" i="91"/>
  <c r="O185" i="91"/>
  <c r="O197" i="91"/>
  <c r="O186" i="91"/>
  <c r="O194" i="91"/>
  <c r="O192" i="91"/>
  <c r="O193" i="91"/>
  <c r="O196" i="91"/>
  <c r="O191" i="91"/>
  <c r="O188" i="91"/>
  <c r="O195" i="91"/>
  <c r="O187" i="91"/>
  <c r="O189" i="91"/>
  <c r="O190" i="91"/>
  <c r="O139" i="91"/>
  <c r="O137" i="91"/>
  <c r="O138" i="91"/>
  <c r="O143" i="91"/>
  <c r="O136" i="91"/>
  <c r="O133" i="91"/>
  <c r="O141" i="91"/>
  <c r="O134" i="91"/>
  <c r="O145" i="91"/>
  <c r="O135" i="91"/>
  <c r="O144" i="91"/>
  <c r="O140" i="91"/>
  <c r="O142" i="91"/>
  <c r="K134" i="91"/>
  <c r="K145" i="91"/>
  <c r="K142" i="91"/>
  <c r="K143" i="91"/>
  <c r="K135" i="91"/>
  <c r="K140" i="91"/>
  <c r="K136" i="91"/>
  <c r="K137" i="91"/>
  <c r="K144" i="91"/>
  <c r="K133" i="91"/>
  <c r="K138" i="91"/>
  <c r="K141" i="91"/>
  <c r="K139" i="91"/>
  <c r="D188" i="91"/>
  <c r="D192" i="91"/>
  <c r="D190" i="91"/>
  <c r="D185" i="91"/>
  <c r="D189" i="91"/>
  <c r="D193" i="91"/>
  <c r="D195" i="91"/>
  <c r="D191" i="91"/>
  <c r="D197" i="91"/>
  <c r="D196" i="91"/>
  <c r="D187" i="91"/>
  <c r="D186" i="91"/>
  <c r="D194" i="91"/>
  <c r="H189" i="91"/>
  <c r="H196" i="91"/>
  <c r="H191" i="91"/>
  <c r="H190" i="91"/>
  <c r="H197" i="91"/>
  <c r="H187" i="91"/>
  <c r="H193" i="91"/>
  <c r="H186" i="91"/>
  <c r="H188" i="91"/>
  <c r="H194" i="91"/>
  <c r="H195" i="91"/>
  <c r="H192" i="91"/>
  <c r="H185" i="91"/>
  <c r="G134" i="91"/>
  <c r="G135" i="91"/>
  <c r="G142" i="91"/>
  <c r="G139" i="91"/>
  <c r="G137" i="91"/>
  <c r="G136" i="91"/>
  <c r="G143" i="91"/>
  <c r="G133" i="91"/>
  <c r="G141" i="91"/>
  <c r="G144" i="91"/>
  <c r="G145" i="91"/>
  <c r="G138" i="91"/>
  <c r="G140" i="91"/>
  <c r="D141" i="91"/>
  <c r="D135" i="91"/>
  <c r="D136" i="91"/>
  <c r="D144" i="91"/>
  <c r="D145" i="91"/>
  <c r="D139" i="91"/>
  <c r="D134" i="91"/>
  <c r="D140" i="91"/>
  <c r="D138" i="91"/>
  <c r="D137" i="91"/>
  <c r="D133" i="91"/>
  <c r="D142" i="91"/>
  <c r="D143" i="91"/>
  <c r="L185" i="91"/>
  <c r="L189" i="91"/>
  <c r="L191" i="91"/>
  <c r="L197" i="91"/>
  <c r="L196" i="91"/>
  <c r="L187" i="91"/>
  <c r="L186" i="91"/>
  <c r="L194" i="91"/>
  <c r="L193" i="91"/>
  <c r="L190" i="91"/>
  <c r="L195" i="91"/>
  <c r="L188" i="91"/>
  <c r="L192" i="91"/>
  <c r="P196" i="91"/>
  <c r="P191" i="91"/>
  <c r="P187" i="91"/>
  <c r="P197" i="91"/>
  <c r="P193" i="91"/>
  <c r="P186" i="91"/>
  <c r="P188" i="91"/>
  <c r="P194" i="91"/>
  <c r="P195" i="91"/>
  <c r="P192" i="91"/>
  <c r="P185" i="91"/>
  <c r="P190" i="91"/>
  <c r="P189" i="91"/>
  <c r="I75" i="90"/>
  <c r="I76" i="90" s="1"/>
  <c r="P75" i="90"/>
  <c r="P76" i="90" s="1"/>
  <c r="H75" i="90"/>
  <c r="H76" i="90" s="1"/>
  <c r="O75" i="90"/>
  <c r="G75" i="90"/>
  <c r="G76" i="90" s="1"/>
  <c r="N75" i="90"/>
  <c r="N76" i="90" s="1"/>
  <c r="F75" i="90"/>
  <c r="F76" i="90" s="1"/>
  <c r="M75" i="90"/>
  <c r="M76" i="90" s="1"/>
  <c r="E75" i="90"/>
  <c r="E76" i="90" s="1"/>
  <c r="L75" i="90"/>
  <c r="L76" i="90" s="1"/>
  <c r="D75" i="90"/>
  <c r="D76" i="90" s="1"/>
  <c r="J75" i="90"/>
  <c r="J76" i="90" s="1"/>
  <c r="K75" i="90"/>
  <c r="K76" i="90" s="1"/>
  <c r="J13" i="87"/>
  <c r="O13" i="87" s="1"/>
  <c r="Q13" i="87" s="1"/>
  <c r="R13" i="87" s="1"/>
  <c r="J14" i="87"/>
  <c r="O14" i="87" s="1"/>
  <c r="Q14" i="87" s="1"/>
  <c r="R14" i="87" s="1"/>
  <c r="J8" i="87"/>
  <c r="O8" i="87" s="1"/>
  <c r="P82" i="87"/>
  <c r="P83" i="87"/>
  <c r="P81" i="87"/>
  <c r="Q81" i="87" s="1"/>
  <c r="K8" i="87" s="1"/>
  <c r="J11" i="87"/>
  <c r="O11" i="87" s="1"/>
  <c r="Q11" i="87" s="1"/>
  <c r="R11" i="87" s="1"/>
  <c r="J16" i="87"/>
  <c r="O16" i="87" s="1"/>
  <c r="Q16" i="87" s="1"/>
  <c r="R16" i="87" s="1"/>
  <c r="J17" i="87"/>
  <c r="O17" i="87" s="1"/>
  <c r="Q17" i="87" s="1"/>
  <c r="R17" i="87" s="1"/>
  <c r="L10" i="87"/>
  <c r="J19" i="87"/>
  <c r="O19" i="87" s="1"/>
  <c r="Q19" i="87" s="1"/>
  <c r="R19" i="87" s="1"/>
  <c r="J18" i="87"/>
  <c r="O18" i="87" s="1"/>
  <c r="Q18" i="87" s="1"/>
  <c r="R18" i="87" s="1"/>
  <c r="O76" i="87"/>
  <c r="J15" i="87"/>
  <c r="O15" i="87" s="1"/>
  <c r="Q15" i="87" s="1"/>
  <c r="R15" i="87" s="1"/>
  <c r="J12" i="87"/>
  <c r="O12" i="87" s="1"/>
  <c r="Q12" i="87" s="1"/>
  <c r="R12" i="87" s="1"/>
  <c r="J20" i="87"/>
  <c r="O20" i="87" s="1"/>
  <c r="Q20" i="87" s="1"/>
  <c r="R20" i="87" s="1"/>
  <c r="J10" i="87"/>
  <c r="O10" i="87" s="1"/>
  <c r="Q10" i="87" s="1"/>
  <c r="R10" i="87" s="1"/>
  <c r="N83" i="87"/>
  <c r="P21" i="88"/>
  <c r="Q21" i="88" s="1"/>
  <c r="J11" i="19" s="1"/>
  <c r="L21" i="88"/>
  <c r="M21" i="88" s="1"/>
  <c r="J12" i="19" s="1"/>
  <c r="K167" i="5"/>
  <c r="B32" i="5"/>
  <c r="B13" i="5" s="1"/>
  <c r="I25" i="5"/>
  <c r="I40" i="5" s="1"/>
  <c r="I41" i="5" s="1"/>
  <c r="L167" i="5"/>
  <c r="I167" i="5"/>
  <c r="G45" i="5"/>
  <c r="G80" i="5" s="1"/>
  <c r="H41" i="5"/>
  <c r="I184" i="5"/>
  <c r="J132" i="5"/>
  <c r="H45" i="5"/>
  <c r="H80" i="5" s="1"/>
  <c r="E9" i="5"/>
  <c r="J25" i="5"/>
  <c r="J40" i="5" s="1"/>
  <c r="M167" i="5"/>
  <c r="N115" i="5"/>
  <c r="O63" i="5"/>
  <c r="K98" i="5"/>
  <c r="J150" i="5"/>
  <c r="Q29" i="5"/>
  <c r="E10" i="5" s="1"/>
  <c r="C30" i="5"/>
  <c r="C11" i="5" s="1"/>
  <c r="D11" i="5" s="1"/>
  <c r="B31" i="5"/>
  <c r="B12" i="5" s="1"/>
  <c r="L90" i="106" l="1"/>
  <c r="I44" i="106" s="1"/>
  <c r="L23" i="106" s="1"/>
  <c r="R133" i="107" a="1"/>
  <c r="R133" i="107" s="1"/>
  <c r="G16" i="19"/>
  <c r="H16" i="19"/>
  <c r="F16" i="19"/>
  <c r="E16" i="19"/>
  <c r="H10" i="19"/>
  <c r="F10" i="19"/>
  <c r="G10" i="19"/>
  <c r="E10" i="19"/>
  <c r="O20" i="107"/>
  <c r="K21" i="106"/>
  <c r="L58" i="87"/>
  <c r="I12" i="87" s="1"/>
  <c r="N185" i="107" a="1"/>
  <c r="N185" i="107" s="1"/>
  <c r="R177" i="106" a="1"/>
  <c r="R177" i="106" s="1"/>
  <c r="K186" i="107" a="1"/>
  <c r="K186" i="107" s="1"/>
  <c r="N31" i="110"/>
  <c r="L9" i="110"/>
  <c r="L11" i="108"/>
  <c r="N11" i="108" s="1"/>
  <c r="L10" i="108"/>
  <c r="N10" i="108" s="1"/>
  <c r="N9" i="108"/>
  <c r="K24" i="106"/>
  <c r="O28" i="107"/>
  <c r="R152" i="106" a="1"/>
  <c r="R152" i="106" s="1"/>
  <c r="K25" i="106"/>
  <c r="O30" i="107"/>
  <c r="F190" i="107" a="1"/>
  <c r="F190" i="107" s="1"/>
  <c r="M190" i="107" a="1"/>
  <c r="M190" i="107" s="1"/>
  <c r="K49" i="107"/>
  <c r="R152" i="107" a="1"/>
  <c r="R152" i="107" s="1"/>
  <c r="I42" i="92"/>
  <c r="L21" i="92" s="1"/>
  <c r="K190" i="107" a="1"/>
  <c r="K190" i="107" s="1"/>
  <c r="H190" i="107" a="1"/>
  <c r="H190" i="107" s="1"/>
  <c r="R169" i="107" a="1"/>
  <c r="R169" i="107" s="1"/>
  <c r="R186" i="107" a="1"/>
  <c r="R186" i="107" s="1"/>
  <c r="L10" i="109"/>
  <c r="N10" i="109" s="1"/>
  <c r="L11" i="109"/>
  <c r="N11" i="109" s="1"/>
  <c r="N9" i="109"/>
  <c r="N190" i="107" a="1"/>
  <c r="N190" i="107" s="1"/>
  <c r="O29" i="107"/>
  <c r="D193" i="107" a="1"/>
  <c r="D193" i="107" s="1"/>
  <c r="I193" i="107" a="1"/>
  <c r="I193" i="107" s="1"/>
  <c r="K183" i="107" a="1"/>
  <c r="K183" i="107" s="1"/>
  <c r="D185" i="107" a="1"/>
  <c r="D185" i="107" s="1"/>
  <c r="I192" i="107" a="1"/>
  <c r="I192" i="107" s="1"/>
  <c r="J188" i="107" a="1"/>
  <c r="J188" i="107" s="1"/>
  <c r="D189" i="107" a="1"/>
  <c r="D189" i="107" s="1"/>
  <c r="L183" i="107" a="1"/>
  <c r="L183" i="107" s="1"/>
  <c r="N189" i="107" a="1"/>
  <c r="N189" i="107" s="1"/>
  <c r="G189" i="107" a="1"/>
  <c r="G189" i="107" s="1"/>
  <c r="F191" i="107" a="1"/>
  <c r="F191" i="107" s="1"/>
  <c r="I191" i="107" a="1"/>
  <c r="I191" i="107" s="1"/>
  <c r="E189" i="107" a="1"/>
  <c r="E189" i="107" s="1"/>
  <c r="L193" i="107" a="1"/>
  <c r="L193" i="107" s="1"/>
  <c r="R190" i="107" a="1"/>
  <c r="R190" i="107" s="1"/>
  <c r="O22" i="106"/>
  <c r="L189" i="107" a="1"/>
  <c r="L189" i="107" s="1"/>
  <c r="J183" i="107" a="1"/>
  <c r="J183" i="107" s="1"/>
  <c r="I189" i="107" a="1"/>
  <c r="I189" i="107" s="1"/>
  <c r="R173" i="106" a="1"/>
  <c r="R173" i="106" s="1"/>
  <c r="O26" i="107"/>
  <c r="N192" i="107" a="1"/>
  <c r="N192" i="107" s="1"/>
  <c r="K27" i="107"/>
  <c r="O28" i="106"/>
  <c r="R139" i="107" a="1"/>
  <c r="R139" i="107" s="1"/>
  <c r="G191" i="107" a="1"/>
  <c r="G191" i="107" s="1"/>
  <c r="G185" i="107" a="1"/>
  <c r="G185" i="107" s="1"/>
  <c r="N187" i="107" a="1"/>
  <c r="N187" i="107" s="1"/>
  <c r="G190" i="107" a="1"/>
  <c r="G190" i="107" s="1"/>
  <c r="R156" i="107" a="1"/>
  <c r="R156" i="107" s="1"/>
  <c r="O24" i="107"/>
  <c r="M192" i="107" a="1"/>
  <c r="M192" i="107" s="1"/>
  <c r="M191" i="107" a="1"/>
  <c r="M191" i="107" s="1"/>
  <c r="L192" i="107" a="1"/>
  <c r="L192" i="107" s="1"/>
  <c r="D187" i="107" a="1"/>
  <c r="D187" i="107" s="1"/>
  <c r="H189" i="107" a="1"/>
  <c r="H189" i="107" s="1"/>
  <c r="M186" i="107" a="1"/>
  <c r="M186" i="107" s="1"/>
  <c r="K187" i="107" a="1"/>
  <c r="K187" i="107" s="1"/>
  <c r="M187" i="107" a="1"/>
  <c r="M187" i="107" s="1"/>
  <c r="F187" i="107" a="1"/>
  <c r="F187" i="107" s="1"/>
  <c r="H191" i="107" a="1"/>
  <c r="H191" i="107" s="1"/>
  <c r="O25" i="107"/>
  <c r="D192" i="107" a="1"/>
  <c r="D192" i="107" s="1"/>
  <c r="M185" i="107" a="1"/>
  <c r="M185" i="107" s="1"/>
  <c r="M193" i="107" a="1"/>
  <c r="M193" i="107" s="1"/>
  <c r="H193" i="107" a="1"/>
  <c r="H193" i="107" s="1"/>
  <c r="K192" i="107" a="1"/>
  <c r="K192" i="107" s="1"/>
  <c r="H185" i="107" a="1"/>
  <c r="H185" i="107" s="1"/>
  <c r="R139" i="106" a="1"/>
  <c r="R139" i="106" s="1"/>
  <c r="G193" i="107" a="1"/>
  <c r="G193" i="107" s="1"/>
  <c r="R190" i="106" a="1"/>
  <c r="R190" i="106" s="1"/>
  <c r="R168" i="106" a="1"/>
  <c r="R168" i="106" s="1"/>
  <c r="F186" i="107" a="1"/>
  <c r="F186" i="107" s="1"/>
  <c r="O21" i="107"/>
  <c r="I184" i="107" a="1"/>
  <c r="I184" i="107" s="1"/>
  <c r="G186" i="107" a="1"/>
  <c r="G186" i="107" s="1"/>
  <c r="N186" i="107" a="1"/>
  <c r="N186" i="107" s="1"/>
  <c r="D186" i="107" a="1"/>
  <c r="D186" i="107" s="1"/>
  <c r="K50" i="106"/>
  <c r="G188" i="107" a="1"/>
  <c r="G188" i="107" s="1"/>
  <c r="O22" i="107"/>
  <c r="R194" i="106" a="1"/>
  <c r="R194" i="106" s="1"/>
  <c r="I185" i="107" a="1"/>
  <c r="I185" i="107" s="1"/>
  <c r="K193" i="107" a="1"/>
  <c r="K193" i="107" s="1"/>
  <c r="O27" i="106"/>
  <c r="P186" i="107" a="1"/>
  <c r="P186" i="107" s="1"/>
  <c r="K23" i="107"/>
  <c r="O192" i="106" a="1"/>
  <c r="O192" i="106" s="1"/>
  <c r="R160" i="106" a="1"/>
  <c r="R160" i="106" s="1"/>
  <c r="D184" i="107" a="1"/>
  <c r="D184" i="107" s="1"/>
  <c r="K194" i="107" a="1"/>
  <c r="K194" i="107" s="1"/>
  <c r="P192" i="107" a="1"/>
  <c r="P192" i="107" s="1"/>
  <c r="P187" i="107" a="1"/>
  <c r="P187" i="107" s="1"/>
  <c r="O185" i="107" a="1"/>
  <c r="O185" i="107" s="1"/>
  <c r="J184" i="107" a="1"/>
  <c r="J184" i="107" s="1"/>
  <c r="L194" i="107" a="1"/>
  <c r="L194" i="107" s="1"/>
  <c r="L191" i="107" a="1"/>
  <c r="L191" i="107" s="1"/>
  <c r="G194" i="107" a="1"/>
  <c r="G194" i="107" s="1"/>
  <c r="E186" i="107" a="1"/>
  <c r="E186" i="107" s="1"/>
  <c r="E191" i="107" a="1"/>
  <c r="E191" i="107" s="1"/>
  <c r="K184" i="107" a="1"/>
  <c r="K184" i="107" s="1"/>
  <c r="M183" i="107" a="1"/>
  <c r="M183" i="107" s="1"/>
  <c r="L188" i="107" a="1"/>
  <c r="L188" i="107" s="1"/>
  <c r="M188" i="107" a="1"/>
  <c r="M188" i="107" s="1"/>
  <c r="H183" i="107" a="1"/>
  <c r="H183" i="107" s="1"/>
  <c r="F194" i="107" a="1"/>
  <c r="F194" i="107" s="1"/>
  <c r="I194" i="107" a="1"/>
  <c r="I194" i="107" s="1"/>
  <c r="O193" i="107" a="1"/>
  <c r="O193" i="107" s="1"/>
  <c r="H194" i="107" a="1"/>
  <c r="H194" i="107" s="1"/>
  <c r="E187" i="107" a="1"/>
  <c r="E187" i="107" s="1"/>
  <c r="E184" i="107" a="1"/>
  <c r="E184" i="107" s="1"/>
  <c r="M189" i="107" a="1"/>
  <c r="M189" i="107" s="1"/>
  <c r="D183" i="107" a="1"/>
  <c r="D183" i="107" s="1"/>
  <c r="O194" i="107" a="1"/>
  <c r="O194" i="107" s="1"/>
  <c r="O188" i="107" a="1"/>
  <c r="O188" i="107" s="1"/>
  <c r="O191" i="107" a="1"/>
  <c r="O191" i="107" s="1"/>
  <c r="O189" i="107" a="1"/>
  <c r="O189" i="107" s="1"/>
  <c r="L190" i="107" a="1"/>
  <c r="L190" i="107" s="1"/>
  <c r="H188" i="107" a="1"/>
  <c r="H188" i="107" s="1"/>
  <c r="L184" i="107" a="1"/>
  <c r="L184" i="107" s="1"/>
  <c r="E192" i="107" a="1"/>
  <c r="E192" i="107" s="1"/>
  <c r="O187" i="107" a="1"/>
  <c r="O187" i="107" s="1"/>
  <c r="M184" i="107" a="1"/>
  <c r="M184" i="107" s="1"/>
  <c r="E194" i="107" a="1"/>
  <c r="E194" i="107" s="1"/>
  <c r="N194" i="107" a="1"/>
  <c r="N194" i="107" s="1"/>
  <c r="H184" i="107" a="1"/>
  <c r="H184" i="107" s="1"/>
  <c r="J194" i="107" a="1"/>
  <c r="J194" i="107" s="1"/>
  <c r="P185" i="107" a="1"/>
  <c r="P185" i="107" s="1"/>
  <c r="K42" i="107"/>
  <c r="R176" i="107" a="1"/>
  <c r="R176" i="107" s="1"/>
  <c r="R159" i="107" a="1"/>
  <c r="R159" i="107" s="1"/>
  <c r="R193" i="107" a="1"/>
  <c r="R193" i="107" s="1"/>
  <c r="R142" i="107" a="1"/>
  <c r="R142" i="107" s="1"/>
  <c r="K46" i="107"/>
  <c r="R189" i="107" a="1"/>
  <c r="R189" i="107" s="1"/>
  <c r="R172" i="107" a="1"/>
  <c r="R172" i="107" s="1"/>
  <c r="R138" i="107" a="1"/>
  <c r="R138" i="107" s="1"/>
  <c r="R155" i="107" a="1"/>
  <c r="R155" i="107" s="1"/>
  <c r="H195" i="107" a="1"/>
  <c r="H195" i="107" s="1"/>
  <c r="G195" i="107" a="1"/>
  <c r="G195" i="107" s="1"/>
  <c r="I195" i="107" a="1"/>
  <c r="I195" i="107" s="1"/>
  <c r="K189" i="106" a="1"/>
  <c r="K189" i="106" s="1"/>
  <c r="R151" i="106" a="1"/>
  <c r="R151" i="106" s="1"/>
  <c r="K43" i="107"/>
  <c r="R141" i="107" a="1"/>
  <c r="R141" i="107" s="1"/>
  <c r="R158" i="107" a="1"/>
  <c r="R158" i="107" s="1"/>
  <c r="R192" i="107" a="1"/>
  <c r="R192" i="107" s="1"/>
  <c r="R175" i="107" a="1"/>
  <c r="R175" i="107" s="1"/>
  <c r="P188" i="107" a="1"/>
  <c r="P188" i="107" s="1"/>
  <c r="I190" i="107" a="1"/>
  <c r="I190" i="107" s="1"/>
  <c r="F184" i="107" a="1"/>
  <c r="F184" i="107" s="1"/>
  <c r="K51" i="107"/>
  <c r="J189" i="107" a="1"/>
  <c r="J189" i="107" s="1"/>
  <c r="D11" i="107"/>
  <c r="F13" i="107"/>
  <c r="D10" i="107"/>
  <c r="K40" i="107"/>
  <c r="D13" i="107"/>
  <c r="E9" i="107"/>
  <c r="D9" i="107"/>
  <c r="E10" i="107"/>
  <c r="E11" i="107"/>
  <c r="R178" i="107" a="1"/>
  <c r="R178" i="107" s="1"/>
  <c r="R161" i="107" a="1"/>
  <c r="R161" i="107" s="1"/>
  <c r="R195" i="107" a="1"/>
  <c r="R195" i="107" s="1"/>
  <c r="R144" i="107" a="1"/>
  <c r="R144" i="107" s="1"/>
  <c r="G192" i="107" a="1"/>
  <c r="G192" i="107" s="1"/>
  <c r="O195" i="107" a="1"/>
  <c r="O195" i="107" s="1"/>
  <c r="I19" i="107"/>
  <c r="N19" i="107"/>
  <c r="R185" i="106" a="1"/>
  <c r="R185" i="106" s="1"/>
  <c r="I42" i="107"/>
  <c r="L21" i="107" s="1"/>
  <c r="M90" i="107"/>
  <c r="K48" i="107"/>
  <c r="R170" i="107" a="1"/>
  <c r="R170" i="107" s="1"/>
  <c r="R187" i="107" a="1"/>
  <c r="R187" i="107" s="1"/>
  <c r="R153" i="107" a="1"/>
  <c r="R153" i="107" s="1"/>
  <c r="R136" i="107" a="1"/>
  <c r="R136" i="107" s="1"/>
  <c r="F195" i="107" a="1"/>
  <c r="F195" i="107" s="1"/>
  <c r="E190" i="107" a="1"/>
  <c r="E190" i="107" s="1"/>
  <c r="P194" i="107" a="1"/>
  <c r="P194" i="107" s="1"/>
  <c r="F189" i="107" a="1"/>
  <c r="F189" i="107" s="1"/>
  <c r="H192" i="107" a="1"/>
  <c r="H192" i="107" s="1"/>
  <c r="J185" i="107" a="1"/>
  <c r="J185" i="107" s="1"/>
  <c r="F183" i="107" a="1"/>
  <c r="F183" i="107" s="1"/>
  <c r="J192" i="107" a="1"/>
  <c r="J192" i="107" s="1"/>
  <c r="K185" i="107" a="1"/>
  <c r="K185" i="107" s="1"/>
  <c r="D190" i="107" a="1"/>
  <c r="D190" i="107" s="1"/>
  <c r="G184" i="107" a="1"/>
  <c r="G184" i="107" s="1"/>
  <c r="F185" i="107" a="1"/>
  <c r="F185" i="107" s="1"/>
  <c r="K189" i="107" a="1"/>
  <c r="K189" i="107" s="1"/>
  <c r="J187" i="107" a="1"/>
  <c r="J187" i="107" s="1"/>
  <c r="E195" i="107" a="1"/>
  <c r="E195" i="107" s="1"/>
  <c r="D195" i="107" a="1"/>
  <c r="D195" i="107" s="1"/>
  <c r="P193" i="107" a="1"/>
  <c r="P193" i="107" s="1"/>
  <c r="P184" i="107" a="1"/>
  <c r="P184" i="107" s="1"/>
  <c r="K31" i="107"/>
  <c r="O31" i="107"/>
  <c r="K195" i="107" a="1"/>
  <c r="K195" i="107" s="1"/>
  <c r="N184" i="107" a="1"/>
  <c r="N184" i="107" s="1"/>
  <c r="F193" i="107" a="1"/>
  <c r="F193" i="107" s="1"/>
  <c r="G183" i="107" a="1"/>
  <c r="G183" i="107" s="1"/>
  <c r="F192" i="107" a="1"/>
  <c r="F192" i="107" s="1"/>
  <c r="E185" i="107" a="1"/>
  <c r="E185" i="107" s="1"/>
  <c r="K52" i="107"/>
  <c r="R166" i="107" a="1"/>
  <c r="R166" i="107" s="1"/>
  <c r="R132" i="107" a="1"/>
  <c r="R132" i="107" s="1"/>
  <c r="R149" i="107" a="1"/>
  <c r="R149" i="107" s="1"/>
  <c r="R183" i="107" a="1"/>
  <c r="R183" i="107" s="1"/>
  <c r="K184" i="106" a="1"/>
  <c r="K184" i="106" s="1"/>
  <c r="P183" i="107" a="1"/>
  <c r="P183" i="107" s="1"/>
  <c r="K45" i="107"/>
  <c r="P191" i="107" a="1"/>
  <c r="P191" i="107" s="1"/>
  <c r="O190" i="107" a="1"/>
  <c r="O190" i="107" s="1"/>
  <c r="N191" i="107" a="1"/>
  <c r="N191" i="107" s="1"/>
  <c r="P189" i="107" a="1"/>
  <c r="P189" i="107" s="1"/>
  <c r="O192" i="107" a="1"/>
  <c r="O192" i="107" s="1"/>
  <c r="D191" i="107" a="1"/>
  <c r="D191" i="107" s="1"/>
  <c r="N183" i="107" a="1"/>
  <c r="N183" i="107" s="1"/>
  <c r="E193" i="107" a="1"/>
  <c r="E193" i="107" s="1"/>
  <c r="M195" i="107" a="1"/>
  <c r="M195" i="107" s="1"/>
  <c r="K191" i="107" a="1"/>
  <c r="K191" i="107" s="1"/>
  <c r="P190" i="107" a="1"/>
  <c r="P190" i="107" s="1"/>
  <c r="O184" i="107" a="1"/>
  <c r="O184" i="107" s="1"/>
  <c r="G187" i="107" a="1"/>
  <c r="G187" i="107" s="1"/>
  <c r="J193" i="107" a="1"/>
  <c r="J193" i="107" s="1"/>
  <c r="J190" i="107" a="1"/>
  <c r="J190" i="107" s="1"/>
  <c r="D188" i="107" a="1"/>
  <c r="D188" i="107" s="1"/>
  <c r="K47" i="107"/>
  <c r="R154" i="107" a="1"/>
  <c r="R154" i="107" s="1"/>
  <c r="R188" i="107" a="1"/>
  <c r="R188" i="107" s="1"/>
  <c r="R137" i="107" a="1"/>
  <c r="R137" i="107" s="1"/>
  <c r="R171" i="107" a="1"/>
  <c r="R171" i="107" s="1"/>
  <c r="K188" i="107" a="1"/>
  <c r="K188" i="107" s="1"/>
  <c r="E183" i="107" a="1"/>
  <c r="E183" i="107" s="1"/>
  <c r="H187" i="107" a="1"/>
  <c r="H187" i="107" s="1"/>
  <c r="H186" i="107" a="1"/>
  <c r="H186" i="107" s="1"/>
  <c r="F188" i="107" a="1"/>
  <c r="F188" i="107" s="1"/>
  <c r="L187" i="107" a="1"/>
  <c r="L187" i="107" s="1"/>
  <c r="O183" i="107" a="1"/>
  <c r="O183" i="107" s="1"/>
  <c r="L185" i="107" a="1"/>
  <c r="L185" i="107" s="1"/>
  <c r="K50" i="107"/>
  <c r="M10" i="107"/>
  <c r="M11" i="107"/>
  <c r="L195" i="107" a="1"/>
  <c r="L195" i="107" s="1"/>
  <c r="D194" i="107" a="1"/>
  <c r="D194" i="107" s="1"/>
  <c r="N195" i="107" a="1"/>
  <c r="N195" i="107" s="1"/>
  <c r="M194" i="107" a="1"/>
  <c r="M194" i="107" s="1"/>
  <c r="I187" i="107" a="1"/>
  <c r="I187" i="107" s="1"/>
  <c r="I186" i="107" a="1"/>
  <c r="I186" i="107" s="1"/>
  <c r="E188" i="107" a="1"/>
  <c r="E188" i="107" s="1"/>
  <c r="L186" i="107" a="1"/>
  <c r="L186" i="107" s="1"/>
  <c r="J186" i="107" a="1"/>
  <c r="J186" i="107" s="1"/>
  <c r="N188" i="107" a="1"/>
  <c r="N188" i="107" s="1"/>
  <c r="K41" i="107"/>
  <c r="R177" i="107" a="1"/>
  <c r="R177" i="107" s="1"/>
  <c r="R143" i="107" a="1"/>
  <c r="R143" i="107" s="1"/>
  <c r="R160" i="107" a="1"/>
  <c r="R160" i="107" s="1"/>
  <c r="R194" i="107" a="1"/>
  <c r="R194" i="107" s="1"/>
  <c r="J195" i="107" a="1"/>
  <c r="J195" i="107" s="1"/>
  <c r="O186" i="107" a="1"/>
  <c r="O186" i="107" s="1"/>
  <c r="K44" i="107"/>
  <c r="R157" i="107" a="1"/>
  <c r="R157" i="107" s="1"/>
  <c r="R191" i="107" a="1"/>
  <c r="R191" i="107" s="1"/>
  <c r="R174" i="107" a="1"/>
  <c r="R174" i="107" s="1"/>
  <c r="R140" i="107" a="1"/>
  <c r="R140" i="107" s="1"/>
  <c r="J191" i="106" a="1"/>
  <c r="J191" i="106" s="1"/>
  <c r="K194" i="106" a="1"/>
  <c r="K194" i="106" s="1"/>
  <c r="P186" i="106" a="1"/>
  <c r="P186" i="106" s="1"/>
  <c r="K26" i="106"/>
  <c r="D193" i="106" a="1"/>
  <c r="D193" i="106" s="1"/>
  <c r="G193" i="106" a="1"/>
  <c r="G193" i="106" s="1"/>
  <c r="O186" i="106" a="1"/>
  <c r="O186" i="106" s="1"/>
  <c r="O30" i="106"/>
  <c r="N194" i="106" a="1"/>
  <c r="N194" i="106" s="1"/>
  <c r="G185" i="106" a="1"/>
  <c r="G185" i="106" s="1"/>
  <c r="K29" i="106"/>
  <c r="O20" i="106"/>
  <c r="H190" i="106" a="1"/>
  <c r="H190" i="106" s="1"/>
  <c r="M190" i="106" a="1"/>
  <c r="M190" i="106" s="1"/>
  <c r="H189" i="106" a="1"/>
  <c r="H189" i="106" s="1"/>
  <c r="R169" i="106" a="1"/>
  <c r="R169" i="106" s="1"/>
  <c r="H188" i="106" a="1"/>
  <c r="H188" i="106" s="1"/>
  <c r="L193" i="106" a="1"/>
  <c r="L193" i="106" s="1"/>
  <c r="K41" i="106"/>
  <c r="G189" i="106" a="1"/>
  <c r="G189" i="106" s="1"/>
  <c r="J185" i="106" a="1"/>
  <c r="J185" i="106" s="1"/>
  <c r="N187" i="106" a="1"/>
  <c r="N187" i="106" s="1"/>
  <c r="H194" i="106" a="1"/>
  <c r="H194" i="106" s="1"/>
  <c r="D187" i="106" a="1"/>
  <c r="D187" i="106" s="1"/>
  <c r="L192" i="106" a="1"/>
  <c r="L192" i="106" s="1"/>
  <c r="M183" i="106" a="1"/>
  <c r="M183" i="106" s="1"/>
  <c r="M187" i="106" a="1"/>
  <c r="M187" i="106" s="1"/>
  <c r="L188" i="106" a="1"/>
  <c r="L188" i="106" s="1"/>
  <c r="O183" i="106" a="1"/>
  <c r="O183" i="106" s="1"/>
  <c r="K188" i="106" a="1"/>
  <c r="K188" i="106" s="1"/>
  <c r="I190" i="106" a="1"/>
  <c r="I190" i="106" s="1"/>
  <c r="J187" i="106" a="1"/>
  <c r="J187" i="106" s="1"/>
  <c r="K191" i="106" a="1"/>
  <c r="K191" i="106" s="1"/>
  <c r="R186" i="106" a="1"/>
  <c r="R186" i="106" s="1"/>
  <c r="J183" i="106" a="1"/>
  <c r="J183" i="106" s="1"/>
  <c r="I193" i="106" a="1"/>
  <c r="I193" i="106" s="1"/>
  <c r="N191" i="106" a="1"/>
  <c r="N191" i="106" s="1"/>
  <c r="K49" i="106"/>
  <c r="L189" i="106" a="1"/>
  <c r="L189" i="106" s="1"/>
  <c r="O191" i="106" a="1"/>
  <c r="O191" i="106" s="1"/>
  <c r="J186" i="106" a="1"/>
  <c r="J186" i="106" s="1"/>
  <c r="K192" i="106" a="1"/>
  <c r="K192" i="106" s="1"/>
  <c r="K46" i="106"/>
  <c r="R172" i="106" a="1"/>
  <c r="R172" i="106" s="1"/>
  <c r="R138" i="106" a="1"/>
  <c r="R138" i="106" s="1"/>
  <c r="R189" i="106" a="1"/>
  <c r="R189" i="106" s="1"/>
  <c r="R155" i="106" a="1"/>
  <c r="R155" i="106" s="1"/>
  <c r="O184" i="106" a="1"/>
  <c r="O184" i="106" s="1"/>
  <c r="F185" i="106" a="1"/>
  <c r="F185" i="106" s="1"/>
  <c r="O194" i="106" a="1"/>
  <c r="O194" i="106" s="1"/>
  <c r="D9" i="106"/>
  <c r="D10" i="106"/>
  <c r="E11" i="106"/>
  <c r="E10" i="106"/>
  <c r="K40" i="106"/>
  <c r="R195" i="106" a="1"/>
  <c r="R195" i="106" s="1"/>
  <c r="D11" i="106"/>
  <c r="R178" i="106" a="1"/>
  <c r="R178" i="106" s="1"/>
  <c r="F13" i="106"/>
  <c r="R161" i="106" a="1"/>
  <c r="R161" i="106" s="1"/>
  <c r="E9" i="106"/>
  <c r="D13" i="106"/>
  <c r="R144" i="106" a="1"/>
  <c r="R144" i="106" s="1"/>
  <c r="S144" i="106" s="1"/>
  <c r="O189" i="106" a="1"/>
  <c r="O189" i="106" s="1"/>
  <c r="N188" i="106" a="1"/>
  <c r="N188" i="106" s="1"/>
  <c r="L187" i="106" a="1"/>
  <c r="L187" i="106" s="1"/>
  <c r="K190" i="106" a="1"/>
  <c r="K190" i="106" s="1"/>
  <c r="E192" i="106" a="1"/>
  <c r="E192" i="106" s="1"/>
  <c r="N19" i="106"/>
  <c r="G190" i="106" a="1"/>
  <c r="G190" i="106" s="1"/>
  <c r="L194" i="106" a="1"/>
  <c r="L194" i="106" s="1"/>
  <c r="O190" i="106" a="1"/>
  <c r="O190" i="106" s="1"/>
  <c r="G183" i="106" a="1"/>
  <c r="G183" i="106" s="1"/>
  <c r="M194" i="106" a="1"/>
  <c r="M194" i="106" s="1"/>
  <c r="O188" i="106" a="1"/>
  <c r="O188" i="106" s="1"/>
  <c r="M184" i="106" a="1"/>
  <c r="M184" i="106" s="1"/>
  <c r="F190" i="106" a="1"/>
  <c r="F190" i="106" s="1"/>
  <c r="E184" i="106" a="1"/>
  <c r="E184" i="106" s="1"/>
  <c r="E185" i="106" a="1"/>
  <c r="E185" i="106" s="1"/>
  <c r="F191" i="106" a="1"/>
  <c r="F191" i="106" s="1"/>
  <c r="P187" i="106" a="1"/>
  <c r="P187" i="106" s="1"/>
  <c r="J190" i="106" a="1"/>
  <c r="J190" i="106" s="1"/>
  <c r="G191" i="106" a="1"/>
  <c r="G191" i="106" s="1"/>
  <c r="P193" i="106" a="1"/>
  <c r="P193" i="106" s="1"/>
  <c r="I192" i="106" a="1"/>
  <c r="I192" i="106" s="1"/>
  <c r="F195" i="106" a="1"/>
  <c r="F195" i="106" s="1"/>
  <c r="I186" i="106" a="1"/>
  <c r="I186" i="106" s="1"/>
  <c r="E189" i="106" a="1"/>
  <c r="E189" i="106" s="1"/>
  <c r="P191" i="106" a="1"/>
  <c r="P191" i="106" s="1"/>
  <c r="F186" i="106" a="1"/>
  <c r="F186" i="106" s="1"/>
  <c r="N183" i="106" a="1"/>
  <c r="N183" i="106" s="1"/>
  <c r="J194" i="106" a="1"/>
  <c r="J194" i="106" s="1"/>
  <c r="I184" i="106" a="1"/>
  <c r="I184" i="106" s="1"/>
  <c r="M192" i="106" a="1"/>
  <c r="M192" i="106" s="1"/>
  <c r="O185" i="106" a="1"/>
  <c r="O185" i="106" s="1"/>
  <c r="G188" i="106" a="1"/>
  <c r="G188" i="106" s="1"/>
  <c r="G184" i="106" a="1"/>
  <c r="G184" i="106" s="1"/>
  <c r="F187" i="106" a="1"/>
  <c r="F187" i="106" s="1"/>
  <c r="H191" i="106" a="1"/>
  <c r="H191" i="106" s="1"/>
  <c r="L195" i="106" a="1"/>
  <c r="L195" i="106" s="1"/>
  <c r="F193" i="106" a="1"/>
  <c r="F193" i="106" s="1"/>
  <c r="K23" i="106"/>
  <c r="E186" i="106" a="1"/>
  <c r="E186" i="106" s="1"/>
  <c r="F183" i="106" a="1"/>
  <c r="F183" i="106" s="1"/>
  <c r="L186" i="106" a="1"/>
  <c r="L186" i="106" s="1"/>
  <c r="S149" i="106"/>
  <c r="D195" i="106" a="1"/>
  <c r="D195" i="106" s="1"/>
  <c r="K186" i="106" a="1"/>
  <c r="K186" i="106" s="1"/>
  <c r="K193" i="106" a="1"/>
  <c r="K193" i="106" s="1"/>
  <c r="M188" i="106" a="1"/>
  <c r="M188" i="106" s="1"/>
  <c r="G186" i="106" a="1"/>
  <c r="G186" i="106" s="1"/>
  <c r="N192" i="106" a="1"/>
  <c r="N192" i="106" s="1"/>
  <c r="E194" i="106" a="1"/>
  <c r="E194" i="106" s="1"/>
  <c r="L190" i="106" a="1"/>
  <c r="L190" i="106" s="1"/>
  <c r="J189" i="106" a="1"/>
  <c r="J189" i="106" s="1"/>
  <c r="D186" i="106" a="1"/>
  <c r="D186" i="106" s="1"/>
  <c r="D190" i="106" a="1"/>
  <c r="D190" i="106" s="1"/>
  <c r="K183" i="106" a="1"/>
  <c r="K183" i="106" s="1"/>
  <c r="L191" i="106" a="1"/>
  <c r="L191" i="106" s="1"/>
  <c r="G194" i="106" a="1"/>
  <c r="G194" i="106" s="1"/>
  <c r="D191" i="106" a="1"/>
  <c r="D191" i="106" s="1"/>
  <c r="N193" i="106" a="1"/>
  <c r="N193" i="106" s="1"/>
  <c r="J192" i="106" a="1"/>
  <c r="J192" i="106" s="1"/>
  <c r="F184" i="106" a="1"/>
  <c r="F184" i="106" s="1"/>
  <c r="E193" i="106" a="1"/>
  <c r="E193" i="106" s="1"/>
  <c r="E183" i="106" a="1"/>
  <c r="E183" i="106" s="1"/>
  <c r="F194" i="106" a="1"/>
  <c r="F194" i="106" s="1"/>
  <c r="J188" i="106" a="1"/>
  <c r="J188" i="106" s="1"/>
  <c r="H184" i="106" a="1"/>
  <c r="H184" i="106" s="1"/>
  <c r="R137" i="106" a="1"/>
  <c r="R137" i="106" s="1"/>
  <c r="K47" i="106"/>
  <c r="R154" i="106" a="1"/>
  <c r="R154" i="106" s="1"/>
  <c r="R171" i="106" a="1"/>
  <c r="R171" i="106" s="1"/>
  <c r="R188" i="106" a="1"/>
  <c r="R188" i="106" s="1"/>
  <c r="I185" i="106" a="1"/>
  <c r="I185" i="106" s="1"/>
  <c r="J193" i="106" a="1"/>
  <c r="J193" i="106" s="1"/>
  <c r="G195" i="106" a="1"/>
  <c r="G195" i="106" s="1"/>
  <c r="L183" i="106" a="1"/>
  <c r="L183" i="106" s="1"/>
  <c r="I195" i="106" a="1"/>
  <c r="I195" i="106" s="1"/>
  <c r="N184" i="106" a="1"/>
  <c r="N184" i="106" s="1"/>
  <c r="K44" i="106"/>
  <c r="R157" i="106" a="1"/>
  <c r="R157" i="106" s="1"/>
  <c r="R191" i="106" a="1"/>
  <c r="R191" i="106" s="1"/>
  <c r="R174" i="106" a="1"/>
  <c r="R174" i="106" s="1"/>
  <c r="R140" i="106" a="1"/>
  <c r="R140" i="106" s="1"/>
  <c r="K185" i="106" a="1"/>
  <c r="K185" i="106" s="1"/>
  <c r="N189" i="106" a="1"/>
  <c r="N189" i="106" s="1"/>
  <c r="I191" i="106" a="1"/>
  <c r="I191" i="106" s="1"/>
  <c r="O193" i="106" a="1"/>
  <c r="O193" i="106" s="1"/>
  <c r="J184" i="106" a="1"/>
  <c r="J184" i="106" s="1"/>
  <c r="M193" i="106" a="1"/>
  <c r="M193" i="106" s="1"/>
  <c r="M186" i="106" a="1"/>
  <c r="M186" i="106" s="1"/>
  <c r="D185" i="106" a="1"/>
  <c r="D185" i="106" s="1"/>
  <c r="D192" i="106" a="1"/>
  <c r="D192" i="106" s="1"/>
  <c r="L184" i="106" a="1"/>
  <c r="L184" i="106" s="1"/>
  <c r="D194" i="106" a="1"/>
  <c r="D194" i="106" s="1"/>
  <c r="L185" i="106" a="1"/>
  <c r="L185" i="106" s="1"/>
  <c r="K187" i="106" a="1"/>
  <c r="K187" i="106" s="1"/>
  <c r="K42" i="106"/>
  <c r="R176" i="106" a="1"/>
  <c r="R176" i="106" s="1"/>
  <c r="R142" i="106" a="1"/>
  <c r="R142" i="106" s="1"/>
  <c r="R193" i="106" a="1"/>
  <c r="R193" i="106" s="1"/>
  <c r="R159" i="106" a="1"/>
  <c r="R159" i="106" s="1"/>
  <c r="H183" i="106" a="1"/>
  <c r="H183" i="106" s="1"/>
  <c r="K45" i="106"/>
  <c r="K195" i="106" a="1"/>
  <c r="K195" i="106" s="1"/>
  <c r="N190" i="106" a="1"/>
  <c r="N190" i="106" s="1"/>
  <c r="J195" i="106" a="1"/>
  <c r="J195" i="106" s="1"/>
  <c r="M191" i="106" a="1"/>
  <c r="M191" i="106" s="1"/>
  <c r="I189" i="106" a="1"/>
  <c r="I189" i="106" s="1"/>
  <c r="P194" i="106" a="1"/>
  <c r="P194" i="106" s="1"/>
  <c r="H186" i="106" a="1"/>
  <c r="H186" i="106" s="1"/>
  <c r="H192" i="106" a="1"/>
  <c r="H192" i="106" s="1"/>
  <c r="N186" i="106" a="1"/>
  <c r="N186" i="106" s="1"/>
  <c r="P192" i="106" a="1"/>
  <c r="P192" i="106" s="1"/>
  <c r="P185" i="106" a="1"/>
  <c r="P185" i="106" s="1"/>
  <c r="P189" i="106" a="1"/>
  <c r="P189" i="106" s="1"/>
  <c r="E191" i="106" a="1"/>
  <c r="E191" i="106" s="1"/>
  <c r="F192" i="106" a="1"/>
  <c r="F192" i="106" s="1"/>
  <c r="D189" i="106" a="1"/>
  <c r="D189" i="106" s="1"/>
  <c r="O195" i="106" a="1"/>
  <c r="O195" i="106" s="1"/>
  <c r="E188" i="106" a="1"/>
  <c r="E188" i="106" s="1"/>
  <c r="E195" i="106" a="1"/>
  <c r="E195" i="106" s="1"/>
  <c r="P190" i="106" a="1"/>
  <c r="P190" i="106" s="1"/>
  <c r="R136" i="106" a="1"/>
  <c r="R136" i="106" s="1"/>
  <c r="R170" i="106" a="1"/>
  <c r="R170" i="106" s="1"/>
  <c r="R153" i="106" a="1"/>
  <c r="R153" i="106" s="1"/>
  <c r="K48" i="106"/>
  <c r="R187" i="106" a="1"/>
  <c r="R187" i="106" s="1"/>
  <c r="I194" i="106" a="1"/>
  <c r="I194" i="106" s="1"/>
  <c r="P188" i="106" a="1"/>
  <c r="P188" i="106" s="1"/>
  <c r="H193" i="106" a="1"/>
  <c r="H193" i="106" s="1"/>
  <c r="M185" i="106" a="1"/>
  <c r="M185" i="106" s="1"/>
  <c r="N195" i="106" a="1"/>
  <c r="N195" i="106" s="1"/>
  <c r="I183" i="106" a="1"/>
  <c r="I183" i="106" s="1"/>
  <c r="K51" i="106"/>
  <c r="R167" i="106" a="1"/>
  <c r="R167" i="106" s="1"/>
  <c r="R150" i="106" a="1"/>
  <c r="R150" i="106" s="1"/>
  <c r="R184" i="106" a="1"/>
  <c r="R184" i="106" s="1"/>
  <c r="R133" i="106" a="1"/>
  <c r="R133" i="106" s="1"/>
  <c r="D188" i="106" a="1"/>
  <c r="D188" i="106" s="1"/>
  <c r="D184" i="106" a="1"/>
  <c r="D184" i="106" s="1"/>
  <c r="I187" i="106" a="1"/>
  <c r="I187" i="106" s="1"/>
  <c r="H195" i="106" a="1"/>
  <c r="H195" i="106" s="1"/>
  <c r="E187" i="106" a="1"/>
  <c r="E187" i="106" s="1"/>
  <c r="N185" i="106" a="1"/>
  <c r="N185" i="106" s="1"/>
  <c r="R175" i="106" a="1"/>
  <c r="R175" i="106" s="1"/>
  <c r="R192" i="106" a="1"/>
  <c r="R192" i="106" s="1"/>
  <c r="R141" i="106" a="1"/>
  <c r="R141" i="106" s="1"/>
  <c r="K43" i="106"/>
  <c r="R158" i="106" a="1"/>
  <c r="R158" i="106" s="1"/>
  <c r="F189" i="106" a="1"/>
  <c r="F189" i="106" s="1"/>
  <c r="O187" i="106" a="1"/>
  <c r="O187" i="106" s="1"/>
  <c r="M10" i="106"/>
  <c r="M11" i="106"/>
  <c r="P183" i="106" a="1"/>
  <c r="P183" i="106" s="1"/>
  <c r="G192" i="106" a="1"/>
  <c r="G192" i="106" s="1"/>
  <c r="H185" i="106" a="1"/>
  <c r="H185" i="106" s="1"/>
  <c r="M189" i="106" a="1"/>
  <c r="M189" i="106" s="1"/>
  <c r="E190" i="106" a="1"/>
  <c r="E190" i="106" s="1"/>
  <c r="G187" i="106" a="1"/>
  <c r="G187" i="106" s="1"/>
  <c r="M195" i="106" a="1"/>
  <c r="M195" i="106" s="1"/>
  <c r="P184" i="106" a="1"/>
  <c r="P184" i="106" s="1"/>
  <c r="F188" i="106" a="1"/>
  <c r="F188" i="106" s="1"/>
  <c r="N31" i="105"/>
  <c r="L9" i="105"/>
  <c r="J93" i="99"/>
  <c r="F93" i="99"/>
  <c r="L20" i="99"/>
  <c r="I93" i="99"/>
  <c r="L93" i="99"/>
  <c r="D93" i="99"/>
  <c r="G93" i="99"/>
  <c r="E93" i="99"/>
  <c r="N93" i="99"/>
  <c r="H93" i="99"/>
  <c r="M93" i="99"/>
  <c r="P93" i="99"/>
  <c r="K93" i="99"/>
  <c r="O93" i="99"/>
  <c r="Q93" i="96"/>
  <c r="K20" i="96" s="1"/>
  <c r="M20" i="96" s="1"/>
  <c r="N20" i="96" s="1"/>
  <c r="E92" i="99"/>
  <c r="L19" i="99"/>
  <c r="F92" i="99"/>
  <c r="N92" i="99"/>
  <c r="H92" i="99"/>
  <c r="K92" i="99"/>
  <c r="L92" i="99"/>
  <c r="I92" i="99"/>
  <c r="J92" i="99"/>
  <c r="G92" i="99"/>
  <c r="O92" i="99"/>
  <c r="M92" i="99"/>
  <c r="P92" i="99"/>
  <c r="L22" i="99" a="1"/>
  <c r="L22" i="99" s="1"/>
  <c r="Q92" i="96"/>
  <c r="K19" i="96" s="1"/>
  <c r="Q91" i="99"/>
  <c r="K18" i="99" s="1"/>
  <c r="N21" i="103"/>
  <c r="R21" i="103"/>
  <c r="N21" i="97"/>
  <c r="R21" i="97"/>
  <c r="N21" i="94"/>
  <c r="J24" i="19"/>
  <c r="R21" i="94"/>
  <c r="J23" i="19"/>
  <c r="N21" i="88"/>
  <c r="R21" i="88"/>
  <c r="M20" i="102"/>
  <c r="N20" i="102" s="1"/>
  <c r="K22" i="102"/>
  <c r="M22" i="102" s="1"/>
  <c r="I42" i="19" s="1"/>
  <c r="L186" i="92" a="1"/>
  <c r="L186" i="92" s="1"/>
  <c r="L21" i="100"/>
  <c r="M21" i="100" s="1"/>
  <c r="J36" i="19" s="1"/>
  <c r="P21" i="100"/>
  <c r="Q21" i="100" s="1"/>
  <c r="J35" i="19" s="1"/>
  <c r="G190" i="92" a="1"/>
  <c r="G190" i="92" s="1"/>
  <c r="G186" i="92" a="1"/>
  <c r="G186" i="92" s="1"/>
  <c r="I183" i="92" a="1"/>
  <c r="I183" i="92" s="1"/>
  <c r="I184" i="92" a="1"/>
  <c r="I184" i="92" s="1"/>
  <c r="I191" i="92" a="1"/>
  <c r="I191" i="92" s="1"/>
  <c r="O186" i="92" a="1"/>
  <c r="O186" i="92" s="1"/>
  <c r="O193" i="92" a="1"/>
  <c r="O193" i="92" s="1"/>
  <c r="D190" i="92" a="1"/>
  <c r="D190" i="92" s="1"/>
  <c r="K186" i="92" a="1"/>
  <c r="K186" i="92" s="1"/>
  <c r="O28" i="92"/>
  <c r="O192" i="92" a="1"/>
  <c r="O192" i="92" s="1"/>
  <c r="L184" i="92" a="1"/>
  <c r="L184" i="92" s="1"/>
  <c r="E185" i="92" a="1"/>
  <c r="E185" i="92" s="1"/>
  <c r="L195" i="92" a="1"/>
  <c r="L195" i="92" s="1"/>
  <c r="L185" i="92" a="1"/>
  <c r="L185" i="92" s="1"/>
  <c r="I193" i="92" a="1"/>
  <c r="I193" i="92" s="1"/>
  <c r="G193" i="92" a="1"/>
  <c r="G193" i="92" s="1"/>
  <c r="D193" i="92" a="1"/>
  <c r="D193" i="92" s="1"/>
  <c r="N189" i="92" a="1"/>
  <c r="N189" i="92" s="1"/>
  <c r="O31" i="92"/>
  <c r="O189" i="92" a="1"/>
  <c r="O189" i="92" s="1"/>
  <c r="P187" i="92" a="1"/>
  <c r="P187" i="92" s="1"/>
  <c r="O27" i="92"/>
  <c r="M193" i="92" a="1"/>
  <c r="M193" i="92" s="1"/>
  <c r="M194" i="92" a="1"/>
  <c r="M194" i="92" s="1"/>
  <c r="O26" i="92"/>
  <c r="N192" i="92" a="1"/>
  <c r="N192" i="92" s="1"/>
  <c r="M191" i="92" a="1"/>
  <c r="M191" i="92" s="1"/>
  <c r="G194" i="92" a="1"/>
  <c r="G194" i="92" s="1"/>
  <c r="M183" i="92" a="1"/>
  <c r="M183" i="92" s="1"/>
  <c r="I11" i="90"/>
  <c r="L11" i="90" s="1"/>
  <c r="H192" i="92" a="1"/>
  <c r="H192" i="92" s="1"/>
  <c r="H191" i="92" a="1"/>
  <c r="H191" i="92" s="1"/>
  <c r="K187" i="92" a="1"/>
  <c r="K187" i="92" s="1"/>
  <c r="I187" i="92" a="1"/>
  <c r="I187" i="92" s="1"/>
  <c r="O76" i="93"/>
  <c r="J9" i="93" s="1"/>
  <c r="O9" i="93" s="1"/>
  <c r="Q9" i="93" s="1"/>
  <c r="R9" i="93" s="1"/>
  <c r="H193" i="92" a="1"/>
  <c r="H193" i="92" s="1"/>
  <c r="L187" i="92" a="1"/>
  <c r="L187" i="92" s="1"/>
  <c r="H189" i="92" a="1"/>
  <c r="H189" i="92" s="1"/>
  <c r="J20" i="93"/>
  <c r="O20" i="93" s="1"/>
  <c r="Q20" i="93" s="1"/>
  <c r="R20" i="93" s="1"/>
  <c r="J19" i="93"/>
  <c r="O19" i="93" s="1"/>
  <c r="Q19" i="93" s="1"/>
  <c r="R19" i="93" s="1"/>
  <c r="J18" i="93"/>
  <c r="O18" i="93" s="1"/>
  <c r="Q18" i="93" s="1"/>
  <c r="R18" i="93" s="1"/>
  <c r="J191" i="92" a="1"/>
  <c r="J191" i="92" s="1"/>
  <c r="E194" i="92" a="1"/>
  <c r="E194" i="92" s="1"/>
  <c r="G188" i="92" a="1"/>
  <c r="G188" i="92" s="1"/>
  <c r="J8" i="93"/>
  <c r="O8" i="93" s="1"/>
  <c r="P82" i="93"/>
  <c r="P83" i="93"/>
  <c r="P81" i="93"/>
  <c r="Q81" i="93" s="1"/>
  <c r="K8" i="93" s="1"/>
  <c r="J16" i="93"/>
  <c r="O16" i="93" s="1"/>
  <c r="Q16" i="93" s="1"/>
  <c r="R16" i="93" s="1"/>
  <c r="L193" i="92" a="1"/>
  <c r="L193" i="92" s="1"/>
  <c r="N191" i="92" a="1"/>
  <c r="N191" i="92" s="1"/>
  <c r="L189" i="92" a="1"/>
  <c r="L189" i="92" s="1"/>
  <c r="J17" i="93"/>
  <c r="O17" i="93" s="1"/>
  <c r="Q17" i="93" s="1"/>
  <c r="R17" i="93" s="1"/>
  <c r="E192" i="92" a="1"/>
  <c r="E192" i="92" s="1"/>
  <c r="M186" i="92" a="1"/>
  <c r="M186" i="92" s="1"/>
  <c r="K193" i="92" a="1"/>
  <c r="K193" i="92" s="1"/>
  <c r="J186" i="92" a="1"/>
  <c r="J186" i="92" s="1"/>
  <c r="J10" i="93"/>
  <c r="O10" i="93" s="1"/>
  <c r="Q10" i="93" s="1"/>
  <c r="R10" i="93" s="1"/>
  <c r="N83" i="93"/>
  <c r="I11" i="93"/>
  <c r="L11" i="93" s="1"/>
  <c r="L58" i="93"/>
  <c r="E184" i="92" a="1"/>
  <c r="E184" i="92" s="1"/>
  <c r="N193" i="92" a="1"/>
  <c r="N193" i="92" s="1"/>
  <c r="G187" i="92" a="1"/>
  <c r="G187" i="92" s="1"/>
  <c r="E193" i="92" a="1"/>
  <c r="E193" i="92" s="1"/>
  <c r="M189" i="92" a="1"/>
  <c r="M189" i="92" s="1"/>
  <c r="J11" i="93"/>
  <c r="O11" i="93" s="1"/>
  <c r="Q11" i="93" s="1"/>
  <c r="R11" i="93" s="1"/>
  <c r="L10" i="93"/>
  <c r="J12" i="93"/>
  <c r="O12" i="93" s="1"/>
  <c r="Q12" i="93" s="1"/>
  <c r="R12" i="93" s="1"/>
  <c r="M184" i="92" a="1"/>
  <c r="M184" i="92" s="1"/>
  <c r="I190" i="92" a="1"/>
  <c r="I190" i="92" s="1"/>
  <c r="O194" i="92" a="1"/>
  <c r="O194" i="92" s="1"/>
  <c r="J13" i="93"/>
  <c r="O13" i="93" s="1"/>
  <c r="Q13" i="93" s="1"/>
  <c r="R13" i="93" s="1"/>
  <c r="E191" i="92" a="1"/>
  <c r="E191" i="92" s="1"/>
  <c r="K191" i="92" a="1"/>
  <c r="K191" i="92" s="1"/>
  <c r="J14" i="93"/>
  <c r="O14" i="93" s="1"/>
  <c r="Q14" i="93" s="1"/>
  <c r="R14" i="93" s="1"/>
  <c r="N183" i="92" a="1"/>
  <c r="N183" i="92" s="1"/>
  <c r="O188" i="92" a="1"/>
  <c r="O188" i="92" s="1"/>
  <c r="J15" i="93"/>
  <c r="O15" i="93" s="1"/>
  <c r="Q15" i="93" s="1"/>
  <c r="R15" i="93" s="1"/>
  <c r="K29" i="92"/>
  <c r="O29" i="92"/>
  <c r="J185" i="92" a="1"/>
  <c r="J185" i="92" s="1"/>
  <c r="K44" i="92"/>
  <c r="R174" i="92" a="1"/>
  <c r="R174" i="92" s="1"/>
  <c r="R191" i="92" a="1"/>
  <c r="R191" i="92" s="1"/>
  <c r="R157" i="92" a="1"/>
  <c r="R157" i="92" s="1"/>
  <c r="R140" i="92" a="1"/>
  <c r="R140" i="92" s="1"/>
  <c r="K24" i="92"/>
  <c r="O24" i="92"/>
  <c r="D185" i="92" a="1"/>
  <c r="D185" i="92" s="1"/>
  <c r="G183" i="92" a="1"/>
  <c r="G183" i="92" s="1"/>
  <c r="N185" i="92" a="1"/>
  <c r="N185" i="92" s="1"/>
  <c r="P192" i="92" a="1"/>
  <c r="P192" i="92" s="1"/>
  <c r="K190" i="92" a="1"/>
  <c r="K190" i="92" s="1"/>
  <c r="G189" i="92" a="1"/>
  <c r="G189" i="92" s="1"/>
  <c r="O191" i="92" a="1"/>
  <c r="O191" i="92" s="1"/>
  <c r="G191" i="92" a="1"/>
  <c r="G191" i="92" s="1"/>
  <c r="F192" i="92" a="1"/>
  <c r="F192" i="92" s="1"/>
  <c r="H185" i="92" a="1"/>
  <c r="H185" i="92" s="1"/>
  <c r="D191" i="92" a="1"/>
  <c r="D191" i="92" s="1"/>
  <c r="D194" i="92" a="1"/>
  <c r="D194" i="92" s="1"/>
  <c r="E190" i="92" a="1"/>
  <c r="E190" i="92" s="1"/>
  <c r="K50" i="92"/>
  <c r="R134" i="92" a="1"/>
  <c r="R134" i="92" s="1"/>
  <c r="R168" i="92" a="1"/>
  <c r="R168" i="92" s="1"/>
  <c r="R151" i="92" a="1"/>
  <c r="R151" i="92" s="1"/>
  <c r="R185" i="92" a="1"/>
  <c r="R185" i="92" s="1"/>
  <c r="K52" i="92"/>
  <c r="R149" i="92" a="1"/>
  <c r="R149" i="92" s="1"/>
  <c r="R183" i="92" a="1"/>
  <c r="R183" i="92" s="1"/>
  <c r="R132" i="92" a="1"/>
  <c r="R132" i="92" s="1"/>
  <c r="R166" i="92" a="1"/>
  <c r="R166" i="92" s="1"/>
  <c r="L191" i="92" a="1"/>
  <c r="L191" i="92" s="1"/>
  <c r="H186" i="92" a="1"/>
  <c r="H186" i="92" s="1"/>
  <c r="D188" i="92" a="1"/>
  <c r="D188" i="92" s="1"/>
  <c r="N194" i="92" a="1"/>
  <c r="N194" i="92" s="1"/>
  <c r="P190" i="92" a="1"/>
  <c r="P190" i="92" s="1"/>
  <c r="K25" i="92"/>
  <c r="O25" i="92"/>
  <c r="K43" i="92"/>
  <c r="R192" i="92" a="1"/>
  <c r="R192" i="92" s="1"/>
  <c r="R175" i="92" a="1"/>
  <c r="R175" i="92" s="1"/>
  <c r="R141" i="92" a="1"/>
  <c r="R141" i="92" s="1"/>
  <c r="R158" i="92" a="1"/>
  <c r="R158" i="92" s="1"/>
  <c r="F193" i="92" a="1"/>
  <c r="F193" i="92" s="1"/>
  <c r="K184" i="92" a="1"/>
  <c r="K184" i="92" s="1"/>
  <c r="D184" i="92" a="1"/>
  <c r="D184" i="92" s="1"/>
  <c r="L194" i="92" a="1"/>
  <c r="L194" i="92" s="1"/>
  <c r="P193" i="92" a="1"/>
  <c r="P193" i="92" s="1"/>
  <c r="P194" i="92" a="1"/>
  <c r="P194" i="92" s="1"/>
  <c r="M190" i="92" a="1"/>
  <c r="M190" i="92" s="1"/>
  <c r="E189" i="92" a="1"/>
  <c r="E189" i="92" s="1"/>
  <c r="N195" i="92" a="1"/>
  <c r="N195" i="92" s="1"/>
  <c r="F189" i="92" a="1"/>
  <c r="F189" i="92" s="1"/>
  <c r="J192" i="92" a="1"/>
  <c r="J192" i="92" s="1"/>
  <c r="K51" i="92"/>
  <c r="R150" i="92" a="1"/>
  <c r="R150" i="92" s="1"/>
  <c r="R167" i="92" a="1"/>
  <c r="R167" i="92" s="1"/>
  <c r="R133" i="92" a="1"/>
  <c r="R133" i="92" s="1"/>
  <c r="R184" i="92" a="1"/>
  <c r="R184" i="92" s="1"/>
  <c r="I185" i="92" a="1"/>
  <c r="I185" i="92" s="1"/>
  <c r="H184" i="92" a="1"/>
  <c r="H184" i="92" s="1"/>
  <c r="H195" i="92" a="1"/>
  <c r="H195" i="92" s="1"/>
  <c r="K185" i="92" a="1"/>
  <c r="K185" i="92" s="1"/>
  <c r="P191" i="92" a="1"/>
  <c r="P191" i="92" s="1"/>
  <c r="J193" i="92" a="1"/>
  <c r="J193" i="92" s="1"/>
  <c r="J187" i="92" a="1"/>
  <c r="J187" i="92" s="1"/>
  <c r="K183" i="92" a="1"/>
  <c r="K183" i="92" s="1"/>
  <c r="J195" i="92" a="1"/>
  <c r="J195" i="92" s="1"/>
  <c r="P183" i="92" a="1"/>
  <c r="P183" i="92" s="1"/>
  <c r="F194" i="92" a="1"/>
  <c r="F194" i="92" s="1"/>
  <c r="K195" i="92" a="1"/>
  <c r="K195" i="92" s="1"/>
  <c r="H194" i="92" a="1"/>
  <c r="H194" i="92" s="1"/>
  <c r="F184" i="92" a="1"/>
  <c r="F184" i="92" s="1"/>
  <c r="E186" i="92" a="1"/>
  <c r="E186" i="92" s="1"/>
  <c r="F188" i="92" a="1"/>
  <c r="F188" i="92" s="1"/>
  <c r="P189" i="92" a="1"/>
  <c r="P189" i="92" s="1"/>
  <c r="K22" i="92"/>
  <c r="O22" i="92"/>
  <c r="G184" i="92" a="1"/>
  <c r="G184" i="92" s="1"/>
  <c r="F187" i="92" a="1"/>
  <c r="F187" i="92" s="1"/>
  <c r="K46" i="92"/>
  <c r="R189" i="92" a="1"/>
  <c r="R189" i="92" s="1"/>
  <c r="R138" i="92" a="1"/>
  <c r="R138" i="92" s="1"/>
  <c r="R172" i="92" a="1"/>
  <c r="R172" i="92" s="1"/>
  <c r="R155" i="92" a="1"/>
  <c r="R155" i="92" s="1"/>
  <c r="P185" i="92" a="1"/>
  <c r="P185" i="92" s="1"/>
  <c r="P184" i="92" a="1"/>
  <c r="P184" i="92" s="1"/>
  <c r="M10" i="92"/>
  <c r="M11" i="92"/>
  <c r="H183" i="92" a="1"/>
  <c r="H183" i="92" s="1"/>
  <c r="G192" i="92" a="1"/>
  <c r="G192" i="92" s="1"/>
  <c r="I43" i="92"/>
  <c r="L22" i="92" s="1"/>
  <c r="L90" i="92"/>
  <c r="O183" i="92" a="1"/>
  <c r="O183" i="92" s="1"/>
  <c r="L190" i="92" a="1"/>
  <c r="L190" i="92" s="1"/>
  <c r="J188" i="92" a="1"/>
  <c r="J188" i="92" s="1"/>
  <c r="F191" i="92" a="1"/>
  <c r="F191" i="92" s="1"/>
  <c r="J190" i="92" a="1"/>
  <c r="J190" i="92" s="1"/>
  <c r="D187" i="92" a="1"/>
  <c r="D187" i="92" s="1"/>
  <c r="I186" i="92" a="1"/>
  <c r="I186" i="92" s="1"/>
  <c r="H188" i="92" a="1"/>
  <c r="H188" i="92" s="1"/>
  <c r="E187" i="92" a="1"/>
  <c r="E187" i="92" s="1"/>
  <c r="O185" i="92" a="1"/>
  <c r="O185" i="92" s="1"/>
  <c r="K192" i="92" a="1"/>
  <c r="K192" i="92" s="1"/>
  <c r="H187" i="92" a="1"/>
  <c r="H187" i="92" s="1"/>
  <c r="F190" i="92" a="1"/>
  <c r="F190" i="92" s="1"/>
  <c r="E183" i="92" a="1"/>
  <c r="E183" i="92" s="1"/>
  <c r="D186" i="92" a="1"/>
  <c r="D186" i="92" s="1"/>
  <c r="E188" i="92" a="1"/>
  <c r="E188" i="92" s="1"/>
  <c r="D189" i="92" a="1"/>
  <c r="D189" i="92" s="1"/>
  <c r="K45" i="92"/>
  <c r="R190" i="92" a="1"/>
  <c r="R190" i="92" s="1"/>
  <c r="R173" i="92" a="1"/>
  <c r="R173" i="92" s="1"/>
  <c r="R156" i="92" a="1"/>
  <c r="R156" i="92" s="1"/>
  <c r="R139" i="92" a="1"/>
  <c r="R139" i="92" s="1"/>
  <c r="L192" i="92" a="1"/>
  <c r="L192" i="92" s="1"/>
  <c r="H190" i="92" a="1"/>
  <c r="H190" i="92" s="1"/>
  <c r="K189" i="92" a="1"/>
  <c r="K189" i="92" s="1"/>
  <c r="J184" i="92" a="1"/>
  <c r="J184" i="92" s="1"/>
  <c r="I195" i="92" a="1"/>
  <c r="I195" i="92" s="1"/>
  <c r="F195" i="92" a="1"/>
  <c r="F195" i="92" s="1"/>
  <c r="N190" i="92" a="1"/>
  <c r="N190" i="92" s="1"/>
  <c r="F185" i="92" a="1"/>
  <c r="F185" i="92" s="1"/>
  <c r="K194" i="92" a="1"/>
  <c r="K194" i="92" s="1"/>
  <c r="K20" i="92"/>
  <c r="O20" i="92"/>
  <c r="J183" i="92" a="1"/>
  <c r="J183" i="92" s="1"/>
  <c r="J194" i="92" a="1"/>
  <c r="J194" i="92" s="1"/>
  <c r="F186" i="92" a="1"/>
  <c r="F186" i="92" s="1"/>
  <c r="N184" i="92" a="1"/>
  <c r="N184" i="92" s="1"/>
  <c r="N186" i="92" a="1"/>
  <c r="N186" i="92" s="1"/>
  <c r="M188" i="92" a="1"/>
  <c r="M188" i="92" s="1"/>
  <c r="I192" i="92" a="1"/>
  <c r="I192" i="92" s="1"/>
  <c r="O184" i="92" a="1"/>
  <c r="O184" i="92" s="1"/>
  <c r="O187" i="92" a="1"/>
  <c r="O187" i="92" s="1"/>
  <c r="K49" i="92"/>
  <c r="R152" i="92" a="1"/>
  <c r="R152" i="92" s="1"/>
  <c r="R186" i="92" a="1"/>
  <c r="R186" i="92" s="1"/>
  <c r="R169" i="92" a="1"/>
  <c r="R169" i="92" s="1"/>
  <c r="R135" i="92" a="1"/>
  <c r="R135" i="92" s="1"/>
  <c r="K47" i="92"/>
  <c r="R154" i="92" a="1"/>
  <c r="R154" i="92" s="1"/>
  <c r="R137" i="92" a="1"/>
  <c r="R137" i="92" s="1"/>
  <c r="R171" i="92" a="1"/>
  <c r="R171" i="92" s="1"/>
  <c r="R188" i="92" a="1"/>
  <c r="R188" i="92" s="1"/>
  <c r="F183" i="92" a="1"/>
  <c r="F183" i="92" s="1"/>
  <c r="K21" i="92"/>
  <c r="O21" i="92"/>
  <c r="I194" i="92" a="1"/>
  <c r="I194" i="92" s="1"/>
  <c r="G195" i="92" a="1"/>
  <c r="G195" i="92" s="1"/>
  <c r="D195" i="92" a="1"/>
  <c r="D195" i="92" s="1"/>
  <c r="D192" i="92" a="1"/>
  <c r="D192" i="92" s="1"/>
  <c r="M185" i="92" a="1"/>
  <c r="M185" i="92" s="1"/>
  <c r="G185" i="92" a="1"/>
  <c r="G185" i="92" s="1"/>
  <c r="E195" i="92" a="1"/>
  <c r="E195" i="92" s="1"/>
  <c r="O195" i="92" a="1"/>
  <c r="O195" i="92" s="1"/>
  <c r="K42" i="92"/>
  <c r="R193" i="92" a="1"/>
  <c r="R193" i="92" s="1"/>
  <c r="R176" i="92" a="1"/>
  <c r="R176" i="92" s="1"/>
  <c r="R142" i="92" a="1"/>
  <c r="R142" i="92" s="1"/>
  <c r="R159" i="92" a="1"/>
  <c r="R159" i="92" s="1"/>
  <c r="P186" i="92" a="1"/>
  <c r="P186" i="92" s="1"/>
  <c r="K30" i="92"/>
  <c r="O30" i="92"/>
  <c r="I189" i="92" a="1"/>
  <c r="I189" i="92" s="1"/>
  <c r="F13" i="92"/>
  <c r="D13" i="92"/>
  <c r="E9" i="92"/>
  <c r="D10" i="92"/>
  <c r="D9" i="92"/>
  <c r="E10" i="92"/>
  <c r="D11" i="92"/>
  <c r="K40" i="92"/>
  <c r="E11" i="92"/>
  <c r="R195" i="92" a="1"/>
  <c r="R195" i="92" s="1"/>
  <c r="R178" i="92" a="1"/>
  <c r="R178" i="92" s="1"/>
  <c r="R161" i="92" a="1"/>
  <c r="R161" i="92" s="1"/>
  <c r="R144" i="92" a="1"/>
  <c r="R144" i="92" s="1"/>
  <c r="K23" i="92"/>
  <c r="O23" i="92"/>
  <c r="K188" i="92" a="1"/>
  <c r="K188" i="92" s="1"/>
  <c r="P188" i="92" a="1"/>
  <c r="P188" i="92" s="1"/>
  <c r="L188" i="92" a="1"/>
  <c r="L188" i="92" s="1"/>
  <c r="M187" i="92" a="1"/>
  <c r="M187" i="92" s="1"/>
  <c r="L183" i="92" a="1"/>
  <c r="L183" i="92" s="1"/>
  <c r="M195" i="92" a="1"/>
  <c r="M195" i="92" s="1"/>
  <c r="N19" i="92"/>
  <c r="N187" i="92" a="1"/>
  <c r="N187" i="92" s="1"/>
  <c r="N188" i="92" a="1"/>
  <c r="N188" i="92" s="1"/>
  <c r="K41" i="92"/>
  <c r="R194" i="92" a="1"/>
  <c r="R194" i="92" s="1"/>
  <c r="R177" i="92" a="1"/>
  <c r="R177" i="92" s="1"/>
  <c r="R160" i="92" a="1"/>
  <c r="R160" i="92" s="1"/>
  <c r="R143" i="92" a="1"/>
  <c r="R143" i="92" s="1"/>
  <c r="K48" i="92"/>
  <c r="R170" i="92" a="1"/>
  <c r="R170" i="92" s="1"/>
  <c r="R153" i="92" a="1"/>
  <c r="R153" i="92" s="1"/>
  <c r="R136" i="92" a="1"/>
  <c r="R136" i="92" s="1"/>
  <c r="R187" i="92" a="1"/>
  <c r="R187" i="92" s="1"/>
  <c r="O190" i="92" a="1"/>
  <c r="O190" i="92" s="1"/>
  <c r="L21" i="91"/>
  <c r="M21" i="91" s="1"/>
  <c r="J18" i="19" s="1"/>
  <c r="P21" i="91"/>
  <c r="Q21" i="91" s="1"/>
  <c r="J17" i="19" s="1"/>
  <c r="J10" i="90"/>
  <c r="O10" i="90" s="1"/>
  <c r="Q10" i="90" s="1"/>
  <c r="R10" i="90" s="1"/>
  <c r="N83" i="90"/>
  <c r="O76" i="90"/>
  <c r="J13" i="90"/>
  <c r="O13" i="90" s="1"/>
  <c r="Q13" i="90" s="1"/>
  <c r="R13" i="90" s="1"/>
  <c r="J17" i="90"/>
  <c r="O17" i="90" s="1"/>
  <c r="Q17" i="90" s="1"/>
  <c r="R17" i="90" s="1"/>
  <c r="J20" i="90"/>
  <c r="O20" i="90" s="1"/>
  <c r="Q20" i="90" s="1"/>
  <c r="R20" i="90" s="1"/>
  <c r="J19" i="90"/>
  <c r="O19" i="90" s="1"/>
  <c r="Q19" i="90" s="1"/>
  <c r="R19" i="90" s="1"/>
  <c r="J11" i="90"/>
  <c r="O11" i="90" s="1"/>
  <c r="Q11" i="90" s="1"/>
  <c r="R11" i="90" s="1"/>
  <c r="J18" i="90"/>
  <c r="O18" i="90" s="1"/>
  <c r="Q18" i="90" s="1"/>
  <c r="R18" i="90" s="1"/>
  <c r="I12" i="90"/>
  <c r="L12" i="90" s="1"/>
  <c r="K58" i="90"/>
  <c r="J14" i="90"/>
  <c r="O14" i="90" s="1"/>
  <c r="Q14" i="90" s="1"/>
  <c r="R14" i="90" s="1"/>
  <c r="J15" i="90"/>
  <c r="O15" i="90" s="1"/>
  <c r="Q15" i="90" s="1"/>
  <c r="R15" i="90" s="1"/>
  <c r="J12" i="90"/>
  <c r="O12" i="90" s="1"/>
  <c r="Q12" i="90" s="1"/>
  <c r="R12" i="90" s="1"/>
  <c r="J8" i="90"/>
  <c r="O8" i="90" s="1"/>
  <c r="P82" i="90"/>
  <c r="P83" i="90"/>
  <c r="P81" i="90"/>
  <c r="Q81" i="90" s="1"/>
  <c r="K8" i="90" s="1"/>
  <c r="J16" i="90"/>
  <c r="O16" i="90" s="1"/>
  <c r="Q16" i="90" s="1"/>
  <c r="R16" i="90" s="1"/>
  <c r="N84" i="87"/>
  <c r="M84" i="87"/>
  <c r="M8" i="87"/>
  <c r="N8" i="87" s="1"/>
  <c r="P84" i="87"/>
  <c r="J9" i="87"/>
  <c r="O9" i="87" s="1"/>
  <c r="Q9" i="87" s="1"/>
  <c r="R9" i="87" s="1"/>
  <c r="O83" i="87"/>
  <c r="Q83" i="87" s="1"/>
  <c r="K10" i="87" s="1"/>
  <c r="M10" i="87" s="1"/>
  <c r="N10" i="87" s="1"/>
  <c r="O82" i="87"/>
  <c r="Q82" i="87" s="1"/>
  <c r="K9" i="87" s="1"/>
  <c r="M9" i="87" s="1"/>
  <c r="N9" i="87" s="1"/>
  <c r="O84" i="87"/>
  <c r="Q8" i="87"/>
  <c r="R8" i="87" s="1"/>
  <c r="J41" i="5"/>
  <c r="I45" i="5"/>
  <c r="I80" i="5" s="1"/>
  <c r="K132" i="5"/>
  <c r="J184" i="5"/>
  <c r="K150" i="5"/>
  <c r="L98" i="5"/>
  <c r="P63" i="5"/>
  <c r="N167" i="5"/>
  <c r="O115" i="5"/>
  <c r="K25" i="5"/>
  <c r="K40" i="5" s="1"/>
  <c r="B30" i="5"/>
  <c r="B11" i="5" s="1"/>
  <c r="Q30" i="5"/>
  <c r="E11" i="5" s="1"/>
  <c r="C31" i="5"/>
  <c r="C12" i="5" s="1"/>
  <c r="D12" i="5" s="1"/>
  <c r="K90" i="106" l="1"/>
  <c r="K58" i="87"/>
  <c r="I13" i="87" s="1"/>
  <c r="L10" i="110"/>
  <c r="N10" i="110" s="1"/>
  <c r="L11" i="110"/>
  <c r="N11" i="110" s="1"/>
  <c r="N9" i="110"/>
  <c r="S143" i="107"/>
  <c r="H13" i="106"/>
  <c r="N43" i="107"/>
  <c r="H22" i="107" s="1"/>
  <c r="I22" i="107" s="1"/>
  <c r="S140" i="107"/>
  <c r="S135" i="107"/>
  <c r="N52" i="107"/>
  <c r="H31" i="107" s="1"/>
  <c r="I31" i="107" s="1"/>
  <c r="N47" i="107"/>
  <c r="H26" i="107" s="1"/>
  <c r="I26" i="107" s="1"/>
  <c r="N44" i="107"/>
  <c r="H23" i="107" s="1"/>
  <c r="I23" i="107" s="1"/>
  <c r="S132" i="107"/>
  <c r="N51" i="107"/>
  <c r="H30" i="107" s="1"/>
  <c r="I30" i="107" s="1"/>
  <c r="N45" i="107"/>
  <c r="H24" i="107" s="1"/>
  <c r="I24" i="107" s="1"/>
  <c r="H13" i="107"/>
  <c r="N41" i="107"/>
  <c r="H20" i="107" s="1"/>
  <c r="I20" i="107" s="1"/>
  <c r="N49" i="107"/>
  <c r="H28" i="107" s="1"/>
  <c r="I28" i="107" s="1"/>
  <c r="G10" i="107" a="1"/>
  <c r="G10" i="107" s="1"/>
  <c r="J10" i="107" s="1"/>
  <c r="F17" i="19" s="1"/>
  <c r="N46" i="107"/>
  <c r="H25" i="107" s="1"/>
  <c r="I25" i="107" s="1"/>
  <c r="G10" i="106" a="1"/>
  <c r="G10" i="106" s="1"/>
  <c r="J10" i="106" s="1"/>
  <c r="N42" i="107"/>
  <c r="H21" i="107" s="1"/>
  <c r="I21" i="107" s="1"/>
  <c r="S142" i="107"/>
  <c r="S137" i="107"/>
  <c r="S134" i="107"/>
  <c r="I43" i="107"/>
  <c r="L22" i="107" s="1"/>
  <c r="L90" i="107"/>
  <c r="S144" i="107"/>
  <c r="S141" i="107"/>
  <c r="N48" i="107"/>
  <c r="H27" i="107" s="1"/>
  <c r="I27" i="107" s="1"/>
  <c r="S139" i="107"/>
  <c r="S138" i="107"/>
  <c r="S141" i="106"/>
  <c r="S133" i="107"/>
  <c r="G9" i="107" a="1"/>
  <c r="G9" i="107" s="1"/>
  <c r="J9" i="107" s="1"/>
  <c r="E17" i="19" s="1"/>
  <c r="S136" i="107"/>
  <c r="S160" i="107"/>
  <c r="S152" i="107"/>
  <c r="S159" i="107"/>
  <c r="S151" i="107"/>
  <c r="S158" i="107"/>
  <c r="S150" i="107"/>
  <c r="S157" i="107"/>
  <c r="S149" i="107"/>
  <c r="S156" i="107"/>
  <c r="S155" i="107"/>
  <c r="S161" i="107"/>
  <c r="S153" i="107"/>
  <c r="S154" i="107"/>
  <c r="G11" i="107" a="1"/>
  <c r="G11" i="107" s="1"/>
  <c r="J11" i="107" s="1"/>
  <c r="G17" i="19" s="1"/>
  <c r="N50" i="107"/>
  <c r="H29" i="107" s="1"/>
  <c r="I29" i="107" s="1"/>
  <c r="N47" i="106"/>
  <c r="H26" i="106" s="1"/>
  <c r="I26" i="106" s="1"/>
  <c r="N48" i="106"/>
  <c r="H27" i="106" s="1"/>
  <c r="I27" i="106" s="1"/>
  <c r="S161" i="106"/>
  <c r="S195" i="106" s="1"/>
  <c r="N52" i="106"/>
  <c r="H31" i="106" s="1"/>
  <c r="I31" i="106" s="1"/>
  <c r="I45" i="106"/>
  <c r="L24" i="106" s="1"/>
  <c r="J90" i="106"/>
  <c r="G11" i="106" a="1"/>
  <c r="G11" i="106" s="1"/>
  <c r="J11" i="106" s="1"/>
  <c r="S133" i="106"/>
  <c r="N44" i="106"/>
  <c r="H23" i="106" s="1"/>
  <c r="N49" i="106"/>
  <c r="H28" i="106" s="1"/>
  <c r="I28" i="106" s="1"/>
  <c r="S158" i="106"/>
  <c r="S155" i="106"/>
  <c r="N43" i="106"/>
  <c r="H22" i="106" s="1"/>
  <c r="N51" i="106"/>
  <c r="H30" i="106" s="1"/>
  <c r="I30" i="106" s="1"/>
  <c r="S136" i="106"/>
  <c r="S151" i="106"/>
  <c r="S156" i="106"/>
  <c r="S150" i="106"/>
  <c r="S154" i="106"/>
  <c r="S138" i="106"/>
  <c r="S142" i="106"/>
  <c r="S135" i="106"/>
  <c r="S137" i="106"/>
  <c r="S134" i="106"/>
  <c r="S132" i="106"/>
  <c r="S159" i="106"/>
  <c r="S183" i="106"/>
  <c r="S166" i="106"/>
  <c r="N45" i="106"/>
  <c r="H24" i="106" s="1"/>
  <c r="S139" i="106"/>
  <c r="S140" i="106"/>
  <c r="N46" i="106"/>
  <c r="H25" i="106" s="1"/>
  <c r="I25" i="106" s="1"/>
  <c r="S152" i="106"/>
  <c r="N41" i="106"/>
  <c r="H20" i="106" s="1"/>
  <c r="S157" i="106"/>
  <c r="N42" i="106"/>
  <c r="H21" i="106" s="1"/>
  <c r="S153" i="106"/>
  <c r="N50" i="106"/>
  <c r="H29" i="106" s="1"/>
  <c r="I29" i="106" s="1"/>
  <c r="S143" i="106"/>
  <c r="S160" i="106"/>
  <c r="G9" i="106" a="1"/>
  <c r="G9" i="106" s="1"/>
  <c r="J9" i="106" s="1"/>
  <c r="E11" i="19" s="1"/>
  <c r="L10" i="105"/>
  <c r="N10" i="105" s="1"/>
  <c r="L11" i="105"/>
  <c r="N11" i="105" s="1"/>
  <c r="N9" i="105"/>
  <c r="Q92" i="99"/>
  <c r="K19" i="99" s="1"/>
  <c r="M19" i="99" s="1"/>
  <c r="N19" i="99" s="1"/>
  <c r="M18" i="99"/>
  <c r="N18" i="99" s="1"/>
  <c r="M19" i="96"/>
  <c r="N19" i="96" s="1"/>
  <c r="K22" i="96"/>
  <c r="M22" i="96" s="1"/>
  <c r="I30" i="19" s="1"/>
  <c r="Q93" i="99"/>
  <c r="K20" i="99" s="1"/>
  <c r="M20" i="99" s="1"/>
  <c r="N20" i="99" s="1"/>
  <c r="N22" i="102"/>
  <c r="R21" i="100"/>
  <c r="N21" i="100"/>
  <c r="R21" i="91"/>
  <c r="N21" i="91"/>
  <c r="M84" i="90"/>
  <c r="N84" i="90"/>
  <c r="P84" i="90"/>
  <c r="S143" i="92"/>
  <c r="S144" i="92"/>
  <c r="O83" i="93"/>
  <c r="Q83" i="93" s="1"/>
  <c r="K10" i="93" s="1"/>
  <c r="M10" i="93" s="1"/>
  <c r="N10" i="93" s="1"/>
  <c r="S136" i="92"/>
  <c r="O82" i="93"/>
  <c r="Q82" i="93" s="1"/>
  <c r="K9" i="93" s="1"/>
  <c r="M9" i="93" s="1"/>
  <c r="N9" i="93" s="1"/>
  <c r="N41" i="92"/>
  <c r="H20" i="92" s="1"/>
  <c r="I20" i="92" s="1"/>
  <c r="N49" i="92"/>
  <c r="H28" i="92" s="1"/>
  <c r="I28" i="92" s="1"/>
  <c r="N52" i="92"/>
  <c r="H31" i="92" s="1"/>
  <c r="I31" i="92" s="1"/>
  <c r="N84" i="93"/>
  <c r="O84" i="93"/>
  <c r="I12" i="93"/>
  <c r="K58" i="93"/>
  <c r="M8" i="93"/>
  <c r="N8" i="93" s="1"/>
  <c r="N47" i="92"/>
  <c r="H26" i="92" s="1"/>
  <c r="I26" i="92" s="1"/>
  <c r="N42" i="92"/>
  <c r="H21" i="92" s="1"/>
  <c r="N21" i="92" s="1"/>
  <c r="P84" i="93"/>
  <c r="N51" i="92"/>
  <c r="H30" i="92" s="1"/>
  <c r="I30" i="92" s="1"/>
  <c r="N46" i="92"/>
  <c r="H25" i="92" s="1"/>
  <c r="I25" i="92" s="1"/>
  <c r="M84" i="93"/>
  <c r="O22" i="93"/>
  <c r="Q22" i="93" s="1"/>
  <c r="Q8" i="93"/>
  <c r="R8" i="93" s="1"/>
  <c r="S138" i="92"/>
  <c r="N43" i="92"/>
  <c r="H22" i="92" s="1"/>
  <c r="I22" i="92" s="1"/>
  <c r="H13" i="92"/>
  <c r="N50" i="92"/>
  <c r="H29" i="92" s="1"/>
  <c r="I29" i="92" s="1"/>
  <c r="N44" i="92"/>
  <c r="H23" i="92" s="1"/>
  <c r="I23" i="92" s="1"/>
  <c r="S142" i="92"/>
  <c r="S133" i="92"/>
  <c r="G10" i="92" a="1"/>
  <c r="G10" i="92" s="1"/>
  <c r="J10" i="92" s="1"/>
  <c r="S134" i="92"/>
  <c r="S137" i="92"/>
  <c r="S132" i="92"/>
  <c r="S139" i="92"/>
  <c r="I44" i="92"/>
  <c r="L23" i="92" s="1"/>
  <c r="K90" i="92"/>
  <c r="G9" i="92" a="1"/>
  <c r="G9" i="92" s="1"/>
  <c r="J9" i="92" s="1"/>
  <c r="N45" i="92"/>
  <c r="H24" i="92" s="1"/>
  <c r="I24" i="92" s="1"/>
  <c r="S141" i="92"/>
  <c r="S160" i="92"/>
  <c r="S152" i="92"/>
  <c r="S159" i="92"/>
  <c r="S151" i="92"/>
  <c r="S156" i="92"/>
  <c r="S161" i="92"/>
  <c r="S153" i="92"/>
  <c r="S155" i="92"/>
  <c r="S154" i="92"/>
  <c r="S150" i="92"/>
  <c r="S149" i="92"/>
  <c r="S157" i="92"/>
  <c r="S158" i="92"/>
  <c r="G11" i="92" a="1"/>
  <c r="G11" i="92" s="1"/>
  <c r="J11" i="92" s="1"/>
  <c r="S135" i="92"/>
  <c r="N48" i="92"/>
  <c r="H27" i="92" s="1"/>
  <c r="I27" i="92" s="1"/>
  <c r="S140" i="92"/>
  <c r="M8" i="90"/>
  <c r="N8" i="90" s="1"/>
  <c r="I13" i="90"/>
  <c r="O86" i="90" s="1"/>
  <c r="J58" i="90"/>
  <c r="M85" i="90"/>
  <c r="P85" i="90"/>
  <c r="J9" i="90"/>
  <c r="O9" i="90" s="1"/>
  <c r="Q9" i="90" s="1"/>
  <c r="R9" i="90" s="1"/>
  <c r="O84" i="90"/>
  <c r="O82" i="90"/>
  <c r="Q82" i="90" s="1"/>
  <c r="K9" i="90" s="1"/>
  <c r="M9" i="90" s="1"/>
  <c r="N9" i="90" s="1"/>
  <c r="O85" i="90"/>
  <c r="O83" i="90"/>
  <c r="Q83" i="90" s="1"/>
  <c r="K10" i="90" s="1"/>
  <c r="M10" i="90" s="1"/>
  <c r="N10" i="90" s="1"/>
  <c r="Q8" i="90"/>
  <c r="R8" i="90" s="1"/>
  <c r="L85" i="90"/>
  <c r="N85" i="90"/>
  <c r="Q84" i="87"/>
  <c r="K11" i="87" s="1"/>
  <c r="M11" i="87" s="1"/>
  <c r="N11" i="87" s="1"/>
  <c r="L12" i="87"/>
  <c r="L85" i="87"/>
  <c r="M85" i="87"/>
  <c r="N85" i="87"/>
  <c r="P85" i="87"/>
  <c r="O85" i="87"/>
  <c r="O22" i="87"/>
  <c r="Q22" i="87" s="1"/>
  <c r="I11" i="19" s="1"/>
  <c r="K41" i="5"/>
  <c r="K184" i="5"/>
  <c r="L132" i="5"/>
  <c r="J45" i="5"/>
  <c r="J80" i="5" s="1"/>
  <c r="O167" i="5"/>
  <c r="P115" i="5"/>
  <c r="P167" i="5" s="1"/>
  <c r="L25" i="5"/>
  <c r="L40" i="5" s="1"/>
  <c r="L150" i="5"/>
  <c r="M98" i="5"/>
  <c r="Q31" i="5"/>
  <c r="E12" i="5" s="1"/>
  <c r="C32" i="5"/>
  <c r="C13" i="5" s="1"/>
  <c r="D13" i="5" s="1"/>
  <c r="B29" i="5"/>
  <c r="B10" i="5" s="1"/>
  <c r="J58" i="87" l="1"/>
  <c r="I58" i="87" s="1"/>
  <c r="I13" i="107"/>
  <c r="H18" i="19"/>
  <c r="I13" i="106"/>
  <c r="H12" i="19"/>
  <c r="K10" i="106"/>
  <c r="F11" i="19"/>
  <c r="K11" i="106"/>
  <c r="G11" i="19"/>
  <c r="F23" i="19"/>
  <c r="G23" i="19"/>
  <c r="E23" i="19"/>
  <c r="O10" i="106"/>
  <c r="N20" i="107"/>
  <c r="K9" i="107"/>
  <c r="O9" i="107"/>
  <c r="K10" i="107"/>
  <c r="O10" i="107"/>
  <c r="K11" i="107"/>
  <c r="O11" i="107"/>
  <c r="S169" i="107"/>
  <c r="S186" i="107"/>
  <c r="N22" i="107"/>
  <c r="S173" i="107"/>
  <c r="S190" i="107"/>
  <c r="S177" i="107"/>
  <c r="S194" i="107"/>
  <c r="N21" i="107"/>
  <c r="S189" i="107"/>
  <c r="S172" i="107"/>
  <c r="S178" i="106"/>
  <c r="S183" i="107"/>
  <c r="S166" i="107"/>
  <c r="F11" i="107" a="1"/>
  <c r="F11" i="107" s="1"/>
  <c r="H11" i="107" s="1"/>
  <c r="S191" i="107"/>
  <c r="S174" i="107"/>
  <c r="S184" i="107"/>
  <c r="S167" i="107"/>
  <c r="S188" i="107"/>
  <c r="S171" i="107"/>
  <c r="S192" i="107"/>
  <c r="S175" i="107"/>
  <c r="S187" i="107"/>
  <c r="S170" i="107"/>
  <c r="S185" i="107"/>
  <c r="S168" i="107"/>
  <c r="S195" i="107"/>
  <c r="S178" i="107"/>
  <c r="S193" i="107"/>
  <c r="S176" i="107"/>
  <c r="I44" i="107"/>
  <c r="L23" i="107" s="1"/>
  <c r="N23" i="107" s="1"/>
  <c r="K90" i="107"/>
  <c r="I90" i="106"/>
  <c r="I46" i="106"/>
  <c r="L25" i="106" s="1"/>
  <c r="N25" i="106" s="1"/>
  <c r="F11" i="106" a="1"/>
  <c r="F11" i="106" s="1"/>
  <c r="H11" i="106" s="1"/>
  <c r="O11" i="106"/>
  <c r="S189" i="106"/>
  <c r="S172" i="106"/>
  <c r="S190" i="106"/>
  <c r="S173" i="106"/>
  <c r="S187" i="106"/>
  <c r="S170" i="106"/>
  <c r="I24" i="106"/>
  <c r="N24" i="106"/>
  <c r="S168" i="106"/>
  <c r="S185" i="106"/>
  <c r="I23" i="106"/>
  <c r="N23" i="106"/>
  <c r="I21" i="106"/>
  <c r="N21" i="106"/>
  <c r="S188" i="106"/>
  <c r="S171" i="106"/>
  <c r="S175" i="106"/>
  <c r="S192" i="106"/>
  <c r="K9" i="106"/>
  <c r="O9" i="106"/>
  <c r="S191" i="106"/>
  <c r="S174" i="106"/>
  <c r="S184" i="106"/>
  <c r="S167" i="106"/>
  <c r="S177" i="106"/>
  <c r="S194" i="106"/>
  <c r="I20" i="106"/>
  <c r="N20" i="106"/>
  <c r="S186" i="106"/>
  <c r="S169" i="106"/>
  <c r="S176" i="106"/>
  <c r="S193" i="106"/>
  <c r="I22" i="106"/>
  <c r="N22" i="106"/>
  <c r="N22" i="96"/>
  <c r="K22" i="99"/>
  <c r="M22" i="99" s="1"/>
  <c r="I36" i="19" s="1"/>
  <c r="N20" i="92"/>
  <c r="N23" i="92"/>
  <c r="Q84" i="90"/>
  <c r="K11" i="90" s="1"/>
  <c r="M11" i="90" s="1"/>
  <c r="N11" i="90" s="1"/>
  <c r="R22" i="93"/>
  <c r="I23" i="19"/>
  <c r="I13" i="92"/>
  <c r="H24" i="19"/>
  <c r="R22" i="87"/>
  <c r="I21" i="92"/>
  <c r="K10" i="92"/>
  <c r="O10" i="92"/>
  <c r="I13" i="93"/>
  <c r="J58" i="93"/>
  <c r="L12" i="93"/>
  <c r="O85" i="93"/>
  <c r="N85" i="93"/>
  <c r="M85" i="93"/>
  <c r="P85" i="93"/>
  <c r="L85" i="93"/>
  <c r="Q84" i="93"/>
  <c r="K11" i="93" s="1"/>
  <c r="M11" i="93" s="1"/>
  <c r="N11" i="93" s="1"/>
  <c r="K11" i="92"/>
  <c r="O11" i="92"/>
  <c r="K9" i="92"/>
  <c r="O9" i="92"/>
  <c r="S184" i="92"/>
  <c r="S167" i="92"/>
  <c r="S169" i="92"/>
  <c r="S186" i="92"/>
  <c r="I45" i="92"/>
  <c r="L24" i="92" s="1"/>
  <c r="N24" i="92" s="1"/>
  <c r="J90" i="92"/>
  <c r="S188" i="92"/>
  <c r="S171" i="92"/>
  <c r="S189" i="92"/>
  <c r="S172" i="92"/>
  <c r="S177" i="92"/>
  <c r="S194" i="92"/>
  <c r="S187" i="92"/>
  <c r="S170" i="92"/>
  <c r="S195" i="92"/>
  <c r="S178" i="92"/>
  <c r="N22" i="92"/>
  <c r="S192" i="92"/>
  <c r="S175" i="92"/>
  <c r="S173" i="92"/>
  <c r="S190" i="92"/>
  <c r="S191" i="92"/>
  <c r="S174" i="92"/>
  <c r="S185" i="92"/>
  <c r="S168" i="92"/>
  <c r="S183" i="92"/>
  <c r="S166" i="92"/>
  <c r="F11" i="92" a="1"/>
  <c r="F11" i="92" s="1"/>
  <c r="H11" i="92" s="1"/>
  <c r="S193" i="92"/>
  <c r="S176" i="92"/>
  <c r="Q85" i="90"/>
  <c r="K12" i="90" s="1"/>
  <c r="M12" i="90" s="1"/>
  <c r="N12" i="90" s="1"/>
  <c r="I14" i="90"/>
  <c r="I58" i="90"/>
  <c r="L13" i="90"/>
  <c r="M86" i="90"/>
  <c r="L86" i="90"/>
  <c r="P86" i="90"/>
  <c r="N86" i="90"/>
  <c r="K86" i="90"/>
  <c r="O22" i="90"/>
  <c r="Q22" i="90" s="1"/>
  <c r="I17" i="19" s="1"/>
  <c r="Q85" i="87"/>
  <c r="K12" i="87" s="1"/>
  <c r="M12" i="87" s="1"/>
  <c r="N12" i="87" s="1"/>
  <c r="L13" i="87"/>
  <c r="K86" i="87"/>
  <c r="P86" i="87"/>
  <c r="M86" i="87"/>
  <c r="N86" i="87"/>
  <c r="L86" i="87"/>
  <c r="O86" i="87"/>
  <c r="L41" i="5"/>
  <c r="K45" i="5"/>
  <c r="K80" i="5" s="1"/>
  <c r="L184" i="5"/>
  <c r="M132" i="5"/>
  <c r="M150" i="5"/>
  <c r="N98" i="5"/>
  <c r="M25" i="5"/>
  <c r="M40" i="5" s="1"/>
  <c r="B28" i="5"/>
  <c r="B9" i="5" s="1"/>
  <c r="Q32" i="5"/>
  <c r="E13" i="5" s="1"/>
  <c r="C33" i="5"/>
  <c r="C14" i="5" s="1"/>
  <c r="D14" i="5" s="1"/>
  <c r="B93" i="2"/>
  <c r="B92" i="2" s="1"/>
  <c r="B91" i="2" s="1"/>
  <c r="B90" i="2" s="1"/>
  <c r="B89" i="2" s="1"/>
  <c r="B88" i="2" s="1"/>
  <c r="B87" i="2" s="1"/>
  <c r="B86" i="2" s="1"/>
  <c r="B85" i="2" s="1"/>
  <c r="B84" i="2" s="1"/>
  <c r="B83" i="2" s="1"/>
  <c r="B82" i="2" s="1"/>
  <c r="B81" i="2" s="1"/>
  <c r="C82" i="2"/>
  <c r="E80" i="2"/>
  <c r="B74" i="2"/>
  <c r="B73" i="2" s="1"/>
  <c r="B72" i="2" s="1"/>
  <c r="B71" i="2" s="1"/>
  <c r="B70" i="2" s="1"/>
  <c r="B69" i="2" s="1"/>
  <c r="B68" i="2" s="1"/>
  <c r="B67" i="2" s="1"/>
  <c r="B66" i="2" s="1"/>
  <c r="B65" i="2" s="1"/>
  <c r="B64" i="2" s="1"/>
  <c r="B63" i="2" s="1"/>
  <c r="C64" i="2"/>
  <c r="C65" i="2" s="1"/>
  <c r="C66" i="2" s="1"/>
  <c r="C67" i="2" s="1"/>
  <c r="C68" i="2" s="1"/>
  <c r="C69" i="2" s="1"/>
  <c r="C70" i="2" s="1"/>
  <c r="C71" i="2" s="1"/>
  <c r="C72" i="2" s="1"/>
  <c r="C73" i="2" s="1"/>
  <c r="C74" i="2" s="1"/>
  <c r="P56" i="2"/>
  <c r="P74" i="2" s="1"/>
  <c r="O56" i="2"/>
  <c r="N56" i="2"/>
  <c r="M56" i="2"/>
  <c r="L56" i="2"/>
  <c r="K56" i="2"/>
  <c r="J56" i="2"/>
  <c r="I56" i="2"/>
  <c r="H56" i="2"/>
  <c r="G56" i="2"/>
  <c r="F56" i="2"/>
  <c r="E56" i="2"/>
  <c r="D56" i="2"/>
  <c r="B56" i="2"/>
  <c r="B55" i="2" s="1"/>
  <c r="B54" i="2" s="1"/>
  <c r="B53" i="2" s="1"/>
  <c r="B52" i="2" s="1"/>
  <c r="B51" i="2" s="1"/>
  <c r="B50" i="2" s="1"/>
  <c r="B49" i="2" s="1"/>
  <c r="B48" i="2" s="1"/>
  <c r="B47" i="2" s="1"/>
  <c r="B46" i="2" s="1"/>
  <c r="B45" i="2" s="1"/>
  <c r="P55" i="2"/>
  <c r="P73" i="2" s="1"/>
  <c r="O55" i="2"/>
  <c r="N55" i="2"/>
  <c r="M55" i="2"/>
  <c r="L55" i="2"/>
  <c r="K55" i="2"/>
  <c r="J55" i="2"/>
  <c r="I55" i="2"/>
  <c r="H55" i="2"/>
  <c r="G55" i="2"/>
  <c r="F55" i="2"/>
  <c r="E55" i="2"/>
  <c r="D55" i="2"/>
  <c r="P54" i="2"/>
  <c r="P72" i="2" s="1"/>
  <c r="O54" i="2"/>
  <c r="N54" i="2"/>
  <c r="M54" i="2"/>
  <c r="L54" i="2"/>
  <c r="K54" i="2"/>
  <c r="J54" i="2"/>
  <c r="I54" i="2"/>
  <c r="H54" i="2"/>
  <c r="G54" i="2"/>
  <c r="F54" i="2"/>
  <c r="E54" i="2"/>
  <c r="D54" i="2"/>
  <c r="P53" i="2"/>
  <c r="P71" i="2" s="1"/>
  <c r="O53" i="2"/>
  <c r="N53" i="2"/>
  <c r="M53" i="2"/>
  <c r="L53" i="2"/>
  <c r="K53" i="2"/>
  <c r="J53" i="2"/>
  <c r="I53" i="2"/>
  <c r="H53" i="2"/>
  <c r="G53" i="2"/>
  <c r="F53" i="2"/>
  <c r="E53" i="2"/>
  <c r="D53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P51" i="2"/>
  <c r="P69" i="2" s="1"/>
  <c r="O51" i="2"/>
  <c r="N51" i="2"/>
  <c r="M51" i="2"/>
  <c r="L51" i="2"/>
  <c r="K51" i="2"/>
  <c r="J51" i="2"/>
  <c r="I51" i="2"/>
  <c r="H51" i="2"/>
  <c r="G51" i="2"/>
  <c r="F51" i="2"/>
  <c r="E51" i="2"/>
  <c r="D51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P49" i="2"/>
  <c r="P67" i="2" s="1"/>
  <c r="O49" i="2"/>
  <c r="N49" i="2"/>
  <c r="M49" i="2"/>
  <c r="L49" i="2"/>
  <c r="K49" i="2"/>
  <c r="J49" i="2"/>
  <c r="I49" i="2"/>
  <c r="H49" i="2"/>
  <c r="G49" i="2"/>
  <c r="F49" i="2"/>
  <c r="E49" i="2"/>
  <c r="D49" i="2"/>
  <c r="P48" i="2"/>
  <c r="P66" i="2" s="1"/>
  <c r="O48" i="2"/>
  <c r="N48" i="2"/>
  <c r="M48" i="2"/>
  <c r="L48" i="2"/>
  <c r="K48" i="2"/>
  <c r="J48" i="2"/>
  <c r="I48" i="2"/>
  <c r="H48" i="2"/>
  <c r="G48" i="2"/>
  <c r="F48" i="2"/>
  <c r="E48" i="2"/>
  <c r="D48" i="2"/>
  <c r="P47" i="2"/>
  <c r="P65" i="2" s="1"/>
  <c r="O47" i="2"/>
  <c r="N47" i="2"/>
  <c r="M47" i="2"/>
  <c r="L47" i="2"/>
  <c r="K47" i="2"/>
  <c r="J47" i="2"/>
  <c r="I47" i="2"/>
  <c r="H47" i="2"/>
  <c r="G47" i="2"/>
  <c r="F47" i="2"/>
  <c r="E47" i="2"/>
  <c r="D47" i="2"/>
  <c r="P46" i="2"/>
  <c r="P64" i="2" s="1"/>
  <c r="O46" i="2"/>
  <c r="N46" i="2"/>
  <c r="M46" i="2"/>
  <c r="L46" i="2"/>
  <c r="K46" i="2"/>
  <c r="J46" i="2"/>
  <c r="I46" i="2"/>
  <c r="H46" i="2"/>
  <c r="G46" i="2"/>
  <c r="F46" i="2"/>
  <c r="E46" i="2"/>
  <c r="D46" i="2"/>
  <c r="P45" i="2"/>
  <c r="P63" i="2" s="1"/>
  <c r="O45" i="2"/>
  <c r="N45" i="2"/>
  <c r="M45" i="2"/>
  <c r="L45" i="2"/>
  <c r="K45" i="2"/>
  <c r="J45" i="2"/>
  <c r="I45" i="2"/>
  <c r="H45" i="2"/>
  <c r="G45" i="2"/>
  <c r="F45" i="2"/>
  <c r="E45" i="2"/>
  <c r="D45" i="2"/>
  <c r="C46" i="2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B38" i="2"/>
  <c r="B19" i="2" s="1"/>
  <c r="E26" i="2"/>
  <c r="F26" i="2" s="1"/>
  <c r="G26" i="2" s="1"/>
  <c r="F22" i="2"/>
  <c r="E44" i="2"/>
  <c r="E62" i="2" s="1"/>
  <c r="C8" i="2"/>
  <c r="D8" i="2" s="1"/>
  <c r="C28" i="2"/>
  <c r="P68" i="2"/>
  <c r="P70" i="2"/>
  <c r="I14" i="87" l="1"/>
  <c r="K87" i="87" s="1"/>
  <c r="I11" i="107"/>
  <c r="G18" i="19"/>
  <c r="I11" i="106"/>
  <c r="G12" i="19"/>
  <c r="I45" i="107"/>
  <c r="L24" i="107" s="1"/>
  <c r="N24" i="107" s="1"/>
  <c r="J90" i="107"/>
  <c r="F10" i="107" a="1"/>
  <c r="F10" i="107" s="1"/>
  <c r="H10" i="107" s="1"/>
  <c r="F9" i="107" a="1"/>
  <c r="F9" i="107" s="1"/>
  <c r="H9" i="107" s="1"/>
  <c r="F9" i="106" a="1"/>
  <c r="F9" i="106" s="1"/>
  <c r="H9" i="106" s="1"/>
  <c r="F10" i="106" a="1"/>
  <c r="F10" i="106" s="1"/>
  <c r="H10" i="106" s="1"/>
  <c r="I47" i="106"/>
  <c r="L26" i="106" s="1"/>
  <c r="N26" i="106" s="1"/>
  <c r="H90" i="106"/>
  <c r="N22" i="99"/>
  <c r="I11" i="92"/>
  <c r="G24" i="19"/>
  <c r="R22" i="90"/>
  <c r="F9" i="92" a="1"/>
  <c r="F9" i="92" s="1"/>
  <c r="H9" i="92" s="1"/>
  <c r="I14" i="93"/>
  <c r="I58" i="93"/>
  <c r="L13" i="93"/>
  <c r="K86" i="93"/>
  <c r="P86" i="93"/>
  <c r="L86" i="93"/>
  <c r="N86" i="93"/>
  <c r="O86" i="93"/>
  <c r="M86" i="93"/>
  <c r="Q85" i="93"/>
  <c r="K12" i="93" s="1"/>
  <c r="I46" i="92"/>
  <c r="L25" i="92" s="1"/>
  <c r="N25" i="92" s="1"/>
  <c r="I90" i="92"/>
  <c r="F10" i="92" a="1"/>
  <c r="F10" i="92" s="1"/>
  <c r="H10" i="92" s="1"/>
  <c r="I15" i="90"/>
  <c r="H58" i="90"/>
  <c r="L14" i="90"/>
  <c r="K87" i="90"/>
  <c r="N87" i="90"/>
  <c r="L87" i="90"/>
  <c r="M87" i="90"/>
  <c r="J87" i="90"/>
  <c r="P87" i="90"/>
  <c r="O87" i="90"/>
  <c r="Q86" i="90"/>
  <c r="K13" i="90" s="1"/>
  <c r="Q86" i="87"/>
  <c r="K13" i="87" s="1"/>
  <c r="I15" i="87"/>
  <c r="H58" i="87"/>
  <c r="B37" i="2"/>
  <c r="B18" i="2" s="1"/>
  <c r="C9" i="2"/>
  <c r="D9" i="2" s="1"/>
  <c r="Q28" i="2"/>
  <c r="D44" i="2"/>
  <c r="D62" i="2" s="1"/>
  <c r="M41" i="5"/>
  <c r="L45" i="5"/>
  <c r="L80" i="5" s="1"/>
  <c r="M184" i="5"/>
  <c r="N132" i="5"/>
  <c r="N25" i="5"/>
  <c r="N40" i="5" s="1"/>
  <c r="O98" i="5"/>
  <c r="N150" i="5"/>
  <c r="Q33" i="5"/>
  <c r="E14" i="5" s="1"/>
  <c r="C34" i="5"/>
  <c r="C15" i="5" s="1"/>
  <c r="D15" i="5" s="1"/>
  <c r="B27" i="5"/>
  <c r="B8" i="5" s="1"/>
  <c r="F44" i="2"/>
  <c r="F62" i="2" s="1"/>
  <c r="H26" i="2"/>
  <c r="G44" i="2" s="1"/>
  <c r="G62" i="2" s="1"/>
  <c r="C29" i="2"/>
  <c r="Q29" i="2" s="1"/>
  <c r="E10" i="2" s="1"/>
  <c r="F80" i="2"/>
  <c r="C83" i="2"/>
  <c r="N87" i="87" l="1"/>
  <c r="P87" i="87"/>
  <c r="L14" i="87"/>
  <c r="M87" i="87"/>
  <c r="O87" i="87"/>
  <c r="J87" i="87"/>
  <c r="L87" i="87"/>
  <c r="I9" i="107"/>
  <c r="E18" i="19"/>
  <c r="I10" i="107"/>
  <c r="F18" i="19"/>
  <c r="I10" i="106"/>
  <c r="F12" i="19"/>
  <c r="I9" i="106"/>
  <c r="E12" i="19"/>
  <c r="I46" i="107"/>
  <c r="L25" i="107" s="1"/>
  <c r="I90" i="107"/>
  <c r="I48" i="106"/>
  <c r="L27" i="106" s="1"/>
  <c r="N27" i="106" s="1"/>
  <c r="G90" i="106"/>
  <c r="I9" i="92"/>
  <c r="E24" i="19"/>
  <c r="I10" i="92"/>
  <c r="F24" i="19"/>
  <c r="Q86" i="93"/>
  <c r="K13" i="93" s="1"/>
  <c r="M13" i="93" s="1"/>
  <c r="N13" i="93" s="1"/>
  <c r="M12" i="93"/>
  <c r="N12" i="93" s="1"/>
  <c r="I15" i="93"/>
  <c r="H58" i="93"/>
  <c r="L14" i="93"/>
  <c r="O87" i="93"/>
  <c r="L87" i="93"/>
  <c r="N87" i="93"/>
  <c r="P87" i="93"/>
  <c r="M87" i="93"/>
  <c r="K87" i="93"/>
  <c r="J87" i="93"/>
  <c r="I47" i="92"/>
  <c r="L26" i="92" s="1"/>
  <c r="N26" i="92" s="1"/>
  <c r="H90" i="92"/>
  <c r="Q87" i="90"/>
  <c r="K14" i="90" s="1"/>
  <c r="M14" i="90" s="1"/>
  <c r="N14" i="90" s="1"/>
  <c r="M13" i="90"/>
  <c r="N13" i="90" s="1"/>
  <c r="I16" i="90"/>
  <c r="G58" i="90"/>
  <c r="L15" i="90"/>
  <c r="N88" i="90"/>
  <c r="I88" i="90"/>
  <c r="K88" i="90"/>
  <c r="M88" i="90"/>
  <c r="P88" i="90"/>
  <c r="J88" i="90"/>
  <c r="L88" i="90"/>
  <c r="O88" i="90"/>
  <c r="I16" i="87"/>
  <c r="G58" i="87"/>
  <c r="L15" i="87"/>
  <c r="J88" i="87"/>
  <c r="M88" i="87"/>
  <c r="N88" i="87"/>
  <c r="K88" i="87"/>
  <c r="L88" i="87"/>
  <c r="P88" i="87"/>
  <c r="I88" i="87"/>
  <c r="O88" i="87"/>
  <c r="M13" i="87"/>
  <c r="N13" i="87" s="1"/>
  <c r="E9" i="2"/>
  <c r="B36" i="2"/>
  <c r="B17" i="2" s="1"/>
  <c r="N41" i="5"/>
  <c r="N184" i="5"/>
  <c r="O132" i="5"/>
  <c r="O150" i="5"/>
  <c r="P98" i="5"/>
  <c r="P150" i="5" s="1"/>
  <c r="O25" i="5"/>
  <c r="O40" i="5" s="1"/>
  <c r="M45" i="5"/>
  <c r="M80" i="5" s="1"/>
  <c r="Q34" i="5"/>
  <c r="E15" i="5" s="1"/>
  <c r="C35" i="5"/>
  <c r="C16" i="5" s="1"/>
  <c r="D16" i="5" s="1"/>
  <c r="B26" i="5"/>
  <c r="B7" i="5" s="1"/>
  <c r="I26" i="2"/>
  <c r="G80" i="2"/>
  <c r="C84" i="2"/>
  <c r="C30" i="2"/>
  <c r="Q30" i="2" s="1"/>
  <c r="E11" i="2" s="1"/>
  <c r="C10" i="2"/>
  <c r="D10" i="2" s="1"/>
  <c r="Q87" i="87" l="1"/>
  <c r="K14" i="87" s="1"/>
  <c r="M14" i="87" s="1"/>
  <c r="N14" i="87" s="1"/>
  <c r="I47" i="107"/>
  <c r="L26" i="107" s="1"/>
  <c r="N26" i="107" s="1"/>
  <c r="H90" i="107"/>
  <c r="N25" i="107"/>
  <c r="I49" i="106"/>
  <c r="L28" i="106" s="1"/>
  <c r="N28" i="106" s="1"/>
  <c r="F90" i="106"/>
  <c r="Q87" i="93"/>
  <c r="K14" i="93" s="1"/>
  <c r="I16" i="93"/>
  <c r="G58" i="93"/>
  <c r="L15" i="93"/>
  <c r="N88" i="93"/>
  <c r="P88" i="93"/>
  <c r="K88" i="93"/>
  <c r="M88" i="93"/>
  <c r="L88" i="93"/>
  <c r="J88" i="93"/>
  <c r="O88" i="93"/>
  <c r="I88" i="93"/>
  <c r="I48" i="92"/>
  <c r="L27" i="92" s="1"/>
  <c r="N27" i="92" s="1"/>
  <c r="G90" i="92"/>
  <c r="Q88" i="90"/>
  <c r="K15" i="90" s="1"/>
  <c r="I17" i="90"/>
  <c r="F58" i="90"/>
  <c r="L16" i="90"/>
  <c r="K89" i="90"/>
  <c r="J89" i="90"/>
  <c r="L89" i="90"/>
  <c r="P89" i="90"/>
  <c r="H89" i="90"/>
  <c r="N89" i="90"/>
  <c r="M89" i="90"/>
  <c r="I89" i="90"/>
  <c r="O89" i="90"/>
  <c r="Q88" i="87"/>
  <c r="K15" i="87" s="1"/>
  <c r="I17" i="87"/>
  <c r="F58" i="87"/>
  <c r="L16" i="87"/>
  <c r="N89" i="87"/>
  <c r="M89" i="87"/>
  <c r="P89" i="87"/>
  <c r="I89" i="87"/>
  <c r="L89" i="87"/>
  <c r="J89" i="87"/>
  <c r="H89" i="87"/>
  <c r="K89" i="87"/>
  <c r="O89" i="87"/>
  <c r="N45" i="5"/>
  <c r="N80" i="5" s="1"/>
  <c r="B35" i="2"/>
  <c r="B16" i="2" s="1"/>
  <c r="O41" i="5"/>
  <c r="P132" i="5"/>
  <c r="P184" i="5" s="1"/>
  <c r="O184" i="5"/>
  <c r="P25" i="5"/>
  <c r="P40" i="5" s="1"/>
  <c r="O93" i="5"/>
  <c r="Q35" i="5"/>
  <c r="E16" i="5" s="1"/>
  <c r="C36" i="5"/>
  <c r="C17" i="5" s="1"/>
  <c r="D17" i="5" s="1"/>
  <c r="C31" i="2"/>
  <c r="Q31" i="2" s="1"/>
  <c r="E12" i="2" s="1"/>
  <c r="C11" i="2"/>
  <c r="D11" i="2" s="1"/>
  <c r="H80" i="2"/>
  <c r="H44" i="2"/>
  <c r="H62" i="2" s="1"/>
  <c r="J26" i="2"/>
  <c r="C85" i="2"/>
  <c r="I48" i="107" l="1"/>
  <c r="L27" i="107" s="1"/>
  <c r="N27" i="107" s="1"/>
  <c r="G90" i="107"/>
  <c r="I50" i="106"/>
  <c r="L29" i="106" s="1"/>
  <c r="N29" i="106" s="1"/>
  <c r="E90" i="106"/>
  <c r="Q88" i="93"/>
  <c r="K15" i="93" s="1"/>
  <c r="M15" i="93" s="1"/>
  <c r="N15" i="93" s="1"/>
  <c r="I17" i="93"/>
  <c r="F58" i="93"/>
  <c r="L16" i="93"/>
  <c r="L89" i="93"/>
  <c r="O89" i="93"/>
  <c r="H89" i="93"/>
  <c r="N89" i="93"/>
  <c r="P89" i="93"/>
  <c r="K89" i="93"/>
  <c r="M89" i="93"/>
  <c r="J89" i="93"/>
  <c r="I89" i="93"/>
  <c r="M14" i="93"/>
  <c r="N14" i="93" s="1"/>
  <c r="I49" i="92"/>
  <c r="L28" i="92" s="1"/>
  <c r="N28" i="92" s="1"/>
  <c r="F90" i="92"/>
  <c r="I18" i="90"/>
  <c r="E58" i="90"/>
  <c r="L17" i="90"/>
  <c r="M90" i="90"/>
  <c r="P90" i="90"/>
  <c r="G90" i="90"/>
  <c r="I90" i="90"/>
  <c r="H90" i="90"/>
  <c r="N90" i="90"/>
  <c r="J90" i="90"/>
  <c r="K90" i="90"/>
  <c r="L90" i="90"/>
  <c r="O90" i="90"/>
  <c r="Q89" i="90"/>
  <c r="K16" i="90" s="1"/>
  <c r="M16" i="90" s="1"/>
  <c r="N16" i="90" s="1"/>
  <c r="M15" i="90"/>
  <c r="N15" i="90" s="1"/>
  <c r="Q89" i="87"/>
  <c r="K16" i="87" s="1"/>
  <c r="M16" i="87" s="1"/>
  <c r="N16" i="87" s="1"/>
  <c r="I18" i="87"/>
  <c r="E58" i="87"/>
  <c r="L17" i="87"/>
  <c r="I90" i="87"/>
  <c r="M90" i="87"/>
  <c r="L90" i="87"/>
  <c r="J90" i="87"/>
  <c r="P90" i="87"/>
  <c r="G90" i="87"/>
  <c r="H90" i="87"/>
  <c r="N90" i="87"/>
  <c r="K90" i="87"/>
  <c r="O90" i="87"/>
  <c r="M15" i="87"/>
  <c r="N15" i="87" s="1"/>
  <c r="B34" i="2"/>
  <c r="B15" i="2" s="1"/>
  <c r="O45" i="5"/>
  <c r="O80" i="5" s="1"/>
  <c r="P41" i="5"/>
  <c r="P45" i="5"/>
  <c r="P80" i="5" s="1"/>
  <c r="P93" i="5"/>
  <c r="P94" i="5" s="1"/>
  <c r="J7" i="5" s="1"/>
  <c r="Q36" i="5"/>
  <c r="E17" i="5" s="1"/>
  <c r="C37" i="5"/>
  <c r="C18" i="5" s="1"/>
  <c r="D18" i="5" s="1"/>
  <c r="I80" i="2"/>
  <c r="C32" i="2"/>
  <c r="Q32" i="2" s="1"/>
  <c r="E13" i="2" s="1"/>
  <c r="C12" i="2"/>
  <c r="D12" i="2" s="1"/>
  <c r="C86" i="2"/>
  <c r="I44" i="2"/>
  <c r="I62" i="2" s="1"/>
  <c r="K26" i="2"/>
  <c r="I49" i="107" l="1"/>
  <c r="L28" i="107" s="1"/>
  <c r="N28" i="107" s="1"/>
  <c r="F90" i="107"/>
  <c r="I51" i="106"/>
  <c r="L30" i="106" s="1"/>
  <c r="D90" i="106"/>
  <c r="I52" i="106" s="1"/>
  <c r="L31" i="106" s="1"/>
  <c r="N31" i="106" s="1"/>
  <c r="Q89" i="93"/>
  <c r="K16" i="93" s="1"/>
  <c r="I18" i="93"/>
  <c r="E58" i="93"/>
  <c r="L17" i="93"/>
  <c r="M90" i="93"/>
  <c r="N90" i="93"/>
  <c r="K90" i="93"/>
  <c r="J90" i="93"/>
  <c r="O90" i="93"/>
  <c r="H90" i="93"/>
  <c r="G90" i="93"/>
  <c r="I90" i="93"/>
  <c r="P90" i="93"/>
  <c r="L90" i="93"/>
  <c r="I50" i="92"/>
  <c r="L29" i="92" s="1"/>
  <c r="N29" i="92" s="1"/>
  <c r="E90" i="92"/>
  <c r="Q90" i="90"/>
  <c r="K17" i="90" s="1"/>
  <c r="M17" i="90" s="1"/>
  <c r="N17" i="90" s="1"/>
  <c r="I19" i="90"/>
  <c r="D58" i="90"/>
  <c r="I20" i="90" s="1"/>
  <c r="L18" i="90"/>
  <c r="F91" i="90"/>
  <c r="G91" i="90"/>
  <c r="I91" i="90"/>
  <c r="P91" i="90"/>
  <c r="N91" i="90"/>
  <c r="K91" i="90"/>
  <c r="H91" i="90"/>
  <c r="M91" i="90"/>
  <c r="J91" i="90"/>
  <c r="L91" i="90"/>
  <c r="O91" i="90"/>
  <c r="I19" i="87"/>
  <c r="D58" i="87"/>
  <c r="I20" i="87" s="1"/>
  <c r="Q90" i="87"/>
  <c r="K17" i="87" s="1"/>
  <c r="M17" i="87" s="1"/>
  <c r="N17" i="87" s="1"/>
  <c r="L18" i="87"/>
  <c r="H91" i="87"/>
  <c r="F91" i="87"/>
  <c r="P91" i="87"/>
  <c r="M91" i="87"/>
  <c r="J91" i="87"/>
  <c r="L91" i="87"/>
  <c r="I91" i="87"/>
  <c r="K91" i="87"/>
  <c r="G91" i="87"/>
  <c r="N91" i="87"/>
  <c r="O91" i="87"/>
  <c r="B33" i="2"/>
  <c r="B14" i="2" s="1"/>
  <c r="Q37" i="5"/>
  <c r="E18" i="5" s="1"/>
  <c r="C38" i="5"/>
  <c r="C19" i="5" s="1"/>
  <c r="D19" i="5" s="1"/>
  <c r="J44" i="2"/>
  <c r="J62" i="2" s="1"/>
  <c r="L26" i="2"/>
  <c r="C13" i="2"/>
  <c r="D13" i="2" s="1"/>
  <c r="C33" i="2"/>
  <c r="Q33" i="2" s="1"/>
  <c r="E14" i="2" s="1"/>
  <c r="C87" i="2"/>
  <c r="J80" i="2"/>
  <c r="I50" i="107" l="1"/>
  <c r="L29" i="107" s="1"/>
  <c r="N29" i="107" s="1"/>
  <c r="E90" i="107"/>
  <c r="N30" i="106"/>
  <c r="L9" i="106"/>
  <c r="Q90" i="93"/>
  <c r="K17" i="93" s="1"/>
  <c r="M17" i="93" s="1"/>
  <c r="N17" i="93" s="1"/>
  <c r="I19" i="93"/>
  <c r="D58" i="93"/>
  <c r="I20" i="93" s="1"/>
  <c r="L18" i="93"/>
  <c r="O91" i="93"/>
  <c r="I91" i="93"/>
  <c r="L91" i="93"/>
  <c r="H91" i="93"/>
  <c r="P91" i="93"/>
  <c r="G91" i="93"/>
  <c r="F91" i="93"/>
  <c r="K91" i="93"/>
  <c r="N91" i="93"/>
  <c r="M91" i="93"/>
  <c r="J91" i="93"/>
  <c r="M16" i="93"/>
  <c r="N16" i="93" s="1"/>
  <c r="I51" i="92"/>
  <c r="L30" i="92" s="1"/>
  <c r="N30" i="92" s="1"/>
  <c r="D90" i="92"/>
  <c r="I52" i="92" s="1"/>
  <c r="L31" i="92" s="1"/>
  <c r="Q91" i="90"/>
  <c r="K18" i="90" s="1"/>
  <c r="M18" i="90" s="1"/>
  <c r="N18" i="90" s="1"/>
  <c r="L20" i="90"/>
  <c r="N93" i="90"/>
  <c r="J93" i="90"/>
  <c r="H93" i="90"/>
  <c r="E93" i="90"/>
  <c r="P93" i="90"/>
  <c r="I93" i="90"/>
  <c r="D93" i="90"/>
  <c r="M93" i="90"/>
  <c r="L93" i="90"/>
  <c r="K93" i="90"/>
  <c r="G93" i="90"/>
  <c r="F93" i="90"/>
  <c r="L22" i="90" a="1"/>
  <c r="L22" i="90" s="1"/>
  <c r="O93" i="90"/>
  <c r="L19" i="90"/>
  <c r="G92" i="90"/>
  <c r="F92" i="90"/>
  <c r="I92" i="90"/>
  <c r="H92" i="90"/>
  <c r="N92" i="90"/>
  <c r="K92" i="90"/>
  <c r="L92" i="90"/>
  <c r="M92" i="90"/>
  <c r="J92" i="90"/>
  <c r="P92" i="90"/>
  <c r="E92" i="90"/>
  <c r="O92" i="90"/>
  <c r="Q91" i="87"/>
  <c r="K18" i="87" s="1"/>
  <c r="M18" i="87" s="1"/>
  <c r="N18" i="87" s="1"/>
  <c r="L20" i="87"/>
  <c r="M93" i="87"/>
  <c r="F93" i="87"/>
  <c r="N93" i="87"/>
  <c r="K93" i="87"/>
  <c r="J93" i="87"/>
  <c r="P93" i="87"/>
  <c r="G93" i="87"/>
  <c r="E93" i="87"/>
  <c r="I93" i="87"/>
  <c r="L93" i="87"/>
  <c r="H93" i="87"/>
  <c r="D93" i="87"/>
  <c r="O93" i="87"/>
  <c r="L22" i="87" a="1"/>
  <c r="L22" i="87" s="1"/>
  <c r="L19" i="87"/>
  <c r="M92" i="87"/>
  <c r="F92" i="87"/>
  <c r="N92" i="87"/>
  <c r="K92" i="87"/>
  <c r="L92" i="87"/>
  <c r="G92" i="87"/>
  <c r="J92" i="87"/>
  <c r="E92" i="87"/>
  <c r="I92" i="87"/>
  <c r="P92" i="87"/>
  <c r="H92" i="87"/>
  <c r="O92" i="87"/>
  <c r="B32" i="2"/>
  <c r="B13" i="2" s="1"/>
  <c r="Q38" i="5"/>
  <c r="Q39" i="5" s="1"/>
  <c r="M58" i="5" a="1"/>
  <c r="M58" i="5" s="1"/>
  <c r="H10" i="5" s="1"/>
  <c r="G58" i="5" a="1"/>
  <c r="G58" i="5" s="1"/>
  <c r="H16" i="5" s="1"/>
  <c r="L58" i="5" a="1"/>
  <c r="L58" i="5" s="1"/>
  <c r="H11" i="5" s="1"/>
  <c r="I58" i="5" a="1"/>
  <c r="I58" i="5" s="1"/>
  <c r="H14" i="5" s="1"/>
  <c r="O58" i="5" a="1"/>
  <c r="O58" i="5" s="1"/>
  <c r="H8" i="5" s="1"/>
  <c r="J58" i="5" a="1"/>
  <c r="J58" i="5" s="1"/>
  <c r="H13" i="5" s="1"/>
  <c r="F58" i="5" a="1"/>
  <c r="F58" i="5" s="1"/>
  <c r="H17" i="5" s="1"/>
  <c r="H58" i="5" a="1"/>
  <c r="H58" i="5" s="1"/>
  <c r="H15" i="5" s="1"/>
  <c r="D58" i="5" a="1"/>
  <c r="D58" i="5" s="1"/>
  <c r="H19" i="5" s="1"/>
  <c r="K58" i="5" a="1"/>
  <c r="K58" i="5" s="1"/>
  <c r="H12" i="5" s="1"/>
  <c r="E58" i="5" a="1"/>
  <c r="E58" i="5" s="1"/>
  <c r="H18" i="5" s="1"/>
  <c r="N58" i="5" a="1"/>
  <c r="N58" i="5" s="1"/>
  <c r="H9" i="5" s="1"/>
  <c r="K80" i="2"/>
  <c r="K44" i="2"/>
  <c r="K62" i="2" s="1"/>
  <c r="M26" i="2"/>
  <c r="C88" i="2"/>
  <c r="C34" i="2"/>
  <c r="Q34" i="2" s="1"/>
  <c r="E15" i="2" s="1"/>
  <c r="C14" i="2"/>
  <c r="D14" i="2" s="1"/>
  <c r="I51" i="107" l="1"/>
  <c r="L30" i="107" s="1"/>
  <c r="N30" i="107" s="1"/>
  <c r="D90" i="107"/>
  <c r="I52" i="107" s="1"/>
  <c r="L31" i="107" s="1"/>
  <c r="N9" i="106"/>
  <c r="L10" i="106"/>
  <c r="N10" i="106" s="1"/>
  <c r="L11" i="106"/>
  <c r="N11" i="106" s="1"/>
  <c r="Q91" i="93"/>
  <c r="K18" i="93" s="1"/>
  <c r="M18" i="93" s="1"/>
  <c r="N18" i="93" s="1"/>
  <c r="L20" i="93"/>
  <c r="H93" i="93"/>
  <c r="D93" i="93"/>
  <c r="G93" i="93"/>
  <c r="P93" i="93"/>
  <c r="N93" i="93"/>
  <c r="L93" i="93"/>
  <c r="J93" i="93"/>
  <c r="E93" i="93"/>
  <c r="F93" i="93"/>
  <c r="I93" i="93"/>
  <c r="M93" i="93"/>
  <c r="O93" i="93"/>
  <c r="K93" i="93"/>
  <c r="L22" i="93" a="1"/>
  <c r="L22" i="93" s="1"/>
  <c r="L19" i="93"/>
  <c r="P92" i="93"/>
  <c r="J92" i="93"/>
  <c r="M92" i="93"/>
  <c r="K92" i="93"/>
  <c r="I92" i="93"/>
  <c r="G92" i="93"/>
  <c r="O92" i="93"/>
  <c r="H92" i="93"/>
  <c r="E92" i="93"/>
  <c r="F92" i="93"/>
  <c r="N92" i="93"/>
  <c r="L92" i="93"/>
  <c r="N31" i="92"/>
  <c r="L9" i="92"/>
  <c r="Q92" i="90"/>
  <c r="K19" i="90" s="1"/>
  <c r="M19" i="90" s="1"/>
  <c r="N19" i="90" s="1"/>
  <c r="Q93" i="90"/>
  <c r="K20" i="90" s="1"/>
  <c r="Q93" i="87"/>
  <c r="K20" i="87" s="1"/>
  <c r="Q92" i="87"/>
  <c r="K19" i="87" s="1"/>
  <c r="M19" i="87" s="1"/>
  <c r="N19" i="87" s="1"/>
  <c r="B31" i="2"/>
  <c r="B12" i="2" s="1"/>
  <c r="E19" i="5"/>
  <c r="E21" i="5" s="1"/>
  <c r="J87" i="5"/>
  <c r="J90" i="5"/>
  <c r="J85" i="5"/>
  <c r="K70" i="5"/>
  <c r="L70" i="5" s="1"/>
  <c r="M70" i="5" s="1"/>
  <c r="N70" i="5" s="1"/>
  <c r="O70" i="5" s="1"/>
  <c r="P70" i="5" s="1"/>
  <c r="J83" i="5"/>
  <c r="J89" i="5"/>
  <c r="J91" i="5"/>
  <c r="J88" i="5"/>
  <c r="J92" i="5"/>
  <c r="J86" i="5"/>
  <c r="J84" i="5"/>
  <c r="J82" i="5"/>
  <c r="J81" i="5"/>
  <c r="O85" i="5"/>
  <c r="O91" i="5"/>
  <c r="O83" i="5"/>
  <c r="O86" i="5"/>
  <c r="O87" i="5"/>
  <c r="O88" i="5"/>
  <c r="O82" i="5"/>
  <c r="O89" i="5"/>
  <c r="O90" i="5"/>
  <c r="O84" i="5"/>
  <c r="O81" i="5"/>
  <c r="P65" i="5"/>
  <c r="O92" i="5"/>
  <c r="N92" i="5"/>
  <c r="N91" i="5"/>
  <c r="O66" i="5"/>
  <c r="P66" i="5" s="1"/>
  <c r="N87" i="5"/>
  <c r="N82" i="5"/>
  <c r="N86" i="5"/>
  <c r="N89" i="5"/>
  <c r="N84" i="5"/>
  <c r="N90" i="5"/>
  <c r="N85" i="5"/>
  <c r="N83" i="5"/>
  <c r="N81" i="5"/>
  <c r="N88" i="5"/>
  <c r="I84" i="5"/>
  <c r="I83" i="5"/>
  <c r="I81" i="5"/>
  <c r="I87" i="5"/>
  <c r="J71" i="5"/>
  <c r="K71" i="5" s="1"/>
  <c r="L71" i="5" s="1"/>
  <c r="M71" i="5" s="1"/>
  <c r="N71" i="5" s="1"/>
  <c r="O71" i="5" s="1"/>
  <c r="P71" i="5" s="1"/>
  <c r="I85" i="5"/>
  <c r="I92" i="5"/>
  <c r="I86" i="5"/>
  <c r="I91" i="5"/>
  <c r="I90" i="5"/>
  <c r="I88" i="5"/>
  <c r="I82" i="5"/>
  <c r="I89" i="5"/>
  <c r="E85" i="5"/>
  <c r="F75" i="5"/>
  <c r="G75" i="5" s="1"/>
  <c r="H75" i="5" s="1"/>
  <c r="I75" i="5" s="1"/>
  <c r="J75" i="5" s="1"/>
  <c r="K75" i="5" s="1"/>
  <c r="L75" i="5" s="1"/>
  <c r="M75" i="5" s="1"/>
  <c r="N75" i="5" s="1"/>
  <c r="O75" i="5" s="1"/>
  <c r="P75" i="5" s="1"/>
  <c r="E90" i="5"/>
  <c r="E86" i="5"/>
  <c r="E87" i="5"/>
  <c r="E82" i="5"/>
  <c r="E92" i="5"/>
  <c r="E88" i="5"/>
  <c r="E89" i="5"/>
  <c r="E81" i="5"/>
  <c r="E84" i="5"/>
  <c r="E91" i="5"/>
  <c r="E83" i="5"/>
  <c r="L81" i="5"/>
  <c r="L84" i="5"/>
  <c r="L87" i="5"/>
  <c r="M68" i="5"/>
  <c r="N68" i="5" s="1"/>
  <c r="O68" i="5" s="1"/>
  <c r="P68" i="5" s="1"/>
  <c r="L83" i="5"/>
  <c r="L86" i="5"/>
  <c r="L82" i="5"/>
  <c r="L90" i="5"/>
  <c r="L88" i="5"/>
  <c r="L89" i="5"/>
  <c r="L91" i="5"/>
  <c r="L85" i="5"/>
  <c r="L92" i="5"/>
  <c r="K85" i="5"/>
  <c r="L69" i="5"/>
  <c r="M69" i="5" s="1"/>
  <c r="N69" i="5" s="1"/>
  <c r="O69" i="5" s="1"/>
  <c r="P69" i="5" s="1"/>
  <c r="K91" i="5"/>
  <c r="K84" i="5"/>
  <c r="K86" i="5"/>
  <c r="K87" i="5"/>
  <c r="K88" i="5"/>
  <c r="K82" i="5"/>
  <c r="K92" i="5"/>
  <c r="K90" i="5"/>
  <c r="K89" i="5"/>
  <c r="K81" i="5"/>
  <c r="K83" i="5"/>
  <c r="G88" i="5"/>
  <c r="G85" i="5"/>
  <c r="G86" i="5"/>
  <c r="H73" i="5"/>
  <c r="I73" i="5" s="1"/>
  <c r="J73" i="5" s="1"/>
  <c r="K73" i="5" s="1"/>
  <c r="L73" i="5" s="1"/>
  <c r="M73" i="5" s="1"/>
  <c r="N73" i="5" s="1"/>
  <c r="O73" i="5" s="1"/>
  <c r="P73" i="5" s="1"/>
  <c r="G83" i="5"/>
  <c r="G91" i="5"/>
  <c r="G89" i="5"/>
  <c r="G82" i="5"/>
  <c r="G92" i="5"/>
  <c r="G90" i="5"/>
  <c r="G87" i="5"/>
  <c r="G81" i="5"/>
  <c r="G84" i="5"/>
  <c r="D91" i="5"/>
  <c r="E76" i="5"/>
  <c r="F76" i="5" s="1"/>
  <c r="G76" i="5" s="1"/>
  <c r="H76" i="5" s="1"/>
  <c r="I76" i="5" s="1"/>
  <c r="J76" i="5" s="1"/>
  <c r="K76" i="5" s="1"/>
  <c r="L76" i="5" s="1"/>
  <c r="M76" i="5" s="1"/>
  <c r="N76" i="5" s="1"/>
  <c r="O76" i="5" s="1"/>
  <c r="P76" i="5" s="1"/>
  <c r="D81" i="5"/>
  <c r="D90" i="5"/>
  <c r="D82" i="5"/>
  <c r="D86" i="5"/>
  <c r="D87" i="5"/>
  <c r="D85" i="5"/>
  <c r="D89" i="5"/>
  <c r="D92" i="5"/>
  <c r="D84" i="5"/>
  <c r="D83" i="5"/>
  <c r="D88" i="5"/>
  <c r="M82" i="5"/>
  <c r="M84" i="5"/>
  <c r="M88" i="5"/>
  <c r="M83" i="5"/>
  <c r="M86" i="5"/>
  <c r="M92" i="5"/>
  <c r="M91" i="5"/>
  <c r="M89" i="5"/>
  <c r="M81" i="5"/>
  <c r="M87" i="5"/>
  <c r="M85" i="5"/>
  <c r="M90" i="5"/>
  <c r="N67" i="5"/>
  <c r="O67" i="5" s="1"/>
  <c r="P67" i="5" s="1"/>
  <c r="H89" i="5"/>
  <c r="H87" i="5"/>
  <c r="H86" i="5"/>
  <c r="H90" i="5"/>
  <c r="H83" i="5"/>
  <c r="H92" i="5"/>
  <c r="H85" i="5"/>
  <c r="I72" i="5"/>
  <c r="J72" i="5" s="1"/>
  <c r="K72" i="5" s="1"/>
  <c r="L72" i="5" s="1"/>
  <c r="M72" i="5" s="1"/>
  <c r="N72" i="5" s="1"/>
  <c r="O72" i="5" s="1"/>
  <c r="P72" i="5" s="1"/>
  <c r="H88" i="5"/>
  <c r="H82" i="5"/>
  <c r="H91" i="5"/>
  <c r="H84" i="5"/>
  <c r="H81" i="5"/>
  <c r="F85" i="5"/>
  <c r="F91" i="5"/>
  <c r="F87" i="5"/>
  <c r="F82" i="5"/>
  <c r="F86" i="5"/>
  <c r="G74" i="5"/>
  <c r="H74" i="5" s="1"/>
  <c r="I74" i="5" s="1"/>
  <c r="J74" i="5" s="1"/>
  <c r="K74" i="5" s="1"/>
  <c r="L74" i="5" s="1"/>
  <c r="M74" i="5" s="1"/>
  <c r="N74" i="5" s="1"/>
  <c r="O74" i="5" s="1"/>
  <c r="P74" i="5" s="1"/>
  <c r="F83" i="5"/>
  <c r="F81" i="5"/>
  <c r="F84" i="5"/>
  <c r="F88" i="5"/>
  <c r="F89" i="5"/>
  <c r="F90" i="5"/>
  <c r="F92" i="5"/>
  <c r="P58" i="5" a="1"/>
  <c r="P58" i="5" s="1"/>
  <c r="H7" i="5" s="1"/>
  <c r="C89" i="2"/>
  <c r="L44" i="2"/>
  <c r="L62" i="2" s="1"/>
  <c r="N26" i="2"/>
  <c r="M44" i="2" s="1"/>
  <c r="M62" i="2" s="1"/>
  <c r="C15" i="2"/>
  <c r="D15" i="2" s="1"/>
  <c r="C35" i="2"/>
  <c r="Q35" i="2" s="1"/>
  <c r="E16" i="2" s="1"/>
  <c r="L80" i="2"/>
  <c r="N31" i="107" l="1"/>
  <c r="L9" i="107"/>
  <c r="N9" i="92"/>
  <c r="Q93" i="93"/>
  <c r="K20" i="93" s="1"/>
  <c r="Q92" i="93"/>
  <c r="K19" i="93" s="1"/>
  <c r="M19" i="93" s="1"/>
  <c r="N19" i="93" s="1"/>
  <c r="L11" i="92"/>
  <c r="N11" i="92" s="1"/>
  <c r="L10" i="92"/>
  <c r="N10" i="92" s="1"/>
  <c r="M20" i="90"/>
  <c r="N20" i="90" s="1"/>
  <c r="K22" i="90"/>
  <c r="M22" i="90" s="1"/>
  <c r="I18" i="19" s="1"/>
  <c r="M20" i="87"/>
  <c r="N20" i="87" s="1"/>
  <c r="K22" i="87"/>
  <c r="M22" i="87" s="1"/>
  <c r="I12" i="19" s="1"/>
  <c r="B30" i="2"/>
  <c r="B11" i="2" s="1"/>
  <c r="E93" i="5"/>
  <c r="E94" i="5" s="1"/>
  <c r="J18" i="5" s="1"/>
  <c r="N93" i="5"/>
  <c r="N94" i="5" s="1"/>
  <c r="J9" i="5" s="1"/>
  <c r="F93" i="5"/>
  <c r="F94" i="5" s="1"/>
  <c r="J17" i="5" s="1"/>
  <c r="H93" i="5"/>
  <c r="H94" i="5" s="1"/>
  <c r="J15" i="5" s="1"/>
  <c r="K93" i="5"/>
  <c r="K94" i="5" s="1"/>
  <c r="J12" i="5" s="1"/>
  <c r="L93" i="5"/>
  <c r="L94" i="5" s="1"/>
  <c r="J11" i="5" s="1"/>
  <c r="J93" i="5"/>
  <c r="J94" i="5" s="1"/>
  <c r="J13" i="5" s="1"/>
  <c r="G93" i="5"/>
  <c r="G94" i="5" s="1"/>
  <c r="J16" i="5" s="1"/>
  <c r="I93" i="5"/>
  <c r="I94" i="5" s="1"/>
  <c r="J14" i="5" s="1"/>
  <c r="P90" i="5"/>
  <c r="P91" i="5"/>
  <c r="P84" i="5"/>
  <c r="P81" i="5"/>
  <c r="P59" i="5"/>
  <c r="I7" i="5" s="1"/>
  <c r="P86" i="5"/>
  <c r="P82" i="5"/>
  <c r="P83" i="5"/>
  <c r="P85" i="5"/>
  <c r="P88" i="5"/>
  <c r="P92" i="5"/>
  <c r="P89" i="5"/>
  <c r="P87" i="5"/>
  <c r="P99" i="5"/>
  <c r="P106" i="5"/>
  <c r="P123" i="5" s="1"/>
  <c r="P175" i="5" s="1"/>
  <c r="P103" i="5"/>
  <c r="P120" i="5" s="1"/>
  <c r="P172" i="5" s="1"/>
  <c r="P102" i="5"/>
  <c r="P119" i="5" s="1"/>
  <c r="P171" i="5" s="1"/>
  <c r="P108" i="5"/>
  <c r="P125" i="5" s="1"/>
  <c r="P177" i="5" s="1"/>
  <c r="P107" i="5"/>
  <c r="P124" i="5" s="1"/>
  <c r="P176" i="5" s="1"/>
  <c r="P104" i="5"/>
  <c r="P121" i="5" s="1"/>
  <c r="P173" i="5" s="1"/>
  <c r="P105" i="5"/>
  <c r="P122" i="5" s="1"/>
  <c r="P174" i="5" s="1"/>
  <c r="P110" i="5"/>
  <c r="P127" i="5" s="1"/>
  <c r="P179" i="5" s="1"/>
  <c r="P101" i="5"/>
  <c r="P118" i="5" s="1"/>
  <c r="P170" i="5" s="1"/>
  <c r="P100" i="5"/>
  <c r="P117" i="5" s="1"/>
  <c r="P169" i="5" s="1"/>
  <c r="P109" i="5"/>
  <c r="P126" i="5" s="1"/>
  <c r="P178" i="5" s="1"/>
  <c r="P111" i="5"/>
  <c r="P128" i="5" s="1"/>
  <c r="P180" i="5" s="1"/>
  <c r="M93" i="5"/>
  <c r="M94" i="5" s="1"/>
  <c r="J10" i="5" s="1"/>
  <c r="D93" i="5"/>
  <c r="D94" i="5" s="1"/>
  <c r="J19" i="5" s="1"/>
  <c r="E101" i="5"/>
  <c r="E118" i="5" s="1"/>
  <c r="E170" i="5" s="1"/>
  <c r="E109" i="5"/>
  <c r="E126" i="5" s="1"/>
  <c r="E178" i="5" s="1"/>
  <c r="E111" i="5"/>
  <c r="E128" i="5" s="1"/>
  <c r="E180" i="5" s="1"/>
  <c r="E108" i="5"/>
  <c r="E125" i="5" s="1"/>
  <c r="E177" i="5" s="1"/>
  <c r="O26" i="2"/>
  <c r="M80" i="2"/>
  <c r="C90" i="2"/>
  <c r="C16" i="2"/>
  <c r="D16" i="2" s="1"/>
  <c r="C36" i="2"/>
  <c r="Q36" i="2" s="1"/>
  <c r="E17" i="2" s="1"/>
  <c r="N9" i="107" l="1"/>
  <c r="L11" i="107"/>
  <c r="N11" i="107" s="1"/>
  <c r="L10" i="107"/>
  <c r="N10" i="107" s="1"/>
  <c r="N22" i="90"/>
  <c r="N22" i="87"/>
  <c r="M20" i="93"/>
  <c r="N20" i="93" s="1"/>
  <c r="K22" i="93"/>
  <c r="M22" i="93" s="1"/>
  <c r="E100" i="5"/>
  <c r="E117" i="5" s="1"/>
  <c r="E169" i="5" s="1"/>
  <c r="E103" i="5"/>
  <c r="E120" i="5" s="1"/>
  <c r="E172" i="5" s="1"/>
  <c r="E106" i="5"/>
  <c r="E123" i="5" s="1"/>
  <c r="E175" i="5" s="1"/>
  <c r="E110" i="5"/>
  <c r="E99" i="5"/>
  <c r="E116" i="5" s="1"/>
  <c r="E168" i="5" s="1"/>
  <c r="E107" i="5"/>
  <c r="E124" i="5" s="1"/>
  <c r="E176" i="5" s="1"/>
  <c r="E105" i="5"/>
  <c r="E122" i="5" s="1"/>
  <c r="E174" i="5" s="1"/>
  <c r="E102" i="5"/>
  <c r="E119" i="5" s="1"/>
  <c r="E171" i="5" s="1"/>
  <c r="E104" i="5"/>
  <c r="E121" i="5" s="1"/>
  <c r="E173" i="5" s="1"/>
  <c r="B29" i="2"/>
  <c r="B10" i="2" s="1"/>
  <c r="P151" i="5"/>
  <c r="Q151" i="5" s="1"/>
  <c r="P116" i="5"/>
  <c r="P168" i="5" s="1"/>
  <c r="K104" i="5"/>
  <c r="K103" i="5"/>
  <c r="K120" i="5" s="1"/>
  <c r="K172" i="5" s="1"/>
  <c r="K102" i="5"/>
  <c r="K119" i="5" s="1"/>
  <c r="K171" i="5" s="1"/>
  <c r="K111" i="5"/>
  <c r="K128" i="5" s="1"/>
  <c r="K180" i="5" s="1"/>
  <c r="K106" i="5"/>
  <c r="K123" i="5" s="1"/>
  <c r="K175" i="5" s="1"/>
  <c r="K107" i="5"/>
  <c r="K124" i="5" s="1"/>
  <c r="K176" i="5" s="1"/>
  <c r="K99" i="5"/>
  <c r="K116" i="5" s="1"/>
  <c r="K168" i="5" s="1"/>
  <c r="K110" i="5"/>
  <c r="K127" i="5" s="1"/>
  <c r="K179" i="5" s="1"/>
  <c r="K108" i="5"/>
  <c r="K125" i="5" s="1"/>
  <c r="K177" i="5" s="1"/>
  <c r="K109" i="5"/>
  <c r="K126" i="5" s="1"/>
  <c r="K178" i="5" s="1"/>
  <c r="K105" i="5"/>
  <c r="K122" i="5" s="1"/>
  <c r="K174" i="5" s="1"/>
  <c r="K101" i="5"/>
  <c r="K118" i="5" s="1"/>
  <c r="K170" i="5" s="1"/>
  <c r="K100" i="5"/>
  <c r="K117" i="5" s="1"/>
  <c r="K169" i="5" s="1"/>
  <c r="D100" i="5"/>
  <c r="D101" i="5"/>
  <c r="D99" i="5"/>
  <c r="D105" i="5"/>
  <c r="D111" i="5"/>
  <c r="D106" i="5"/>
  <c r="D108" i="5"/>
  <c r="D102" i="5"/>
  <c r="D109" i="5"/>
  <c r="D103" i="5"/>
  <c r="D110" i="5"/>
  <c r="D104" i="5"/>
  <c r="D107" i="5"/>
  <c r="F7" i="5"/>
  <c r="O59" i="5"/>
  <c r="I8" i="5" s="1"/>
  <c r="I104" i="5"/>
  <c r="I121" i="5" s="1"/>
  <c r="I173" i="5" s="1"/>
  <c r="I105" i="5"/>
  <c r="I122" i="5" s="1"/>
  <c r="I174" i="5" s="1"/>
  <c r="I101" i="5"/>
  <c r="I118" i="5" s="1"/>
  <c r="I170" i="5" s="1"/>
  <c r="I108" i="5"/>
  <c r="I125" i="5" s="1"/>
  <c r="I177" i="5" s="1"/>
  <c r="I106" i="5"/>
  <c r="I111" i="5"/>
  <c r="I128" i="5" s="1"/>
  <c r="I180" i="5" s="1"/>
  <c r="I107" i="5"/>
  <c r="I124" i="5" s="1"/>
  <c r="I176" i="5" s="1"/>
  <c r="I109" i="5"/>
  <c r="I126" i="5" s="1"/>
  <c r="I178" i="5" s="1"/>
  <c r="I110" i="5"/>
  <c r="I127" i="5" s="1"/>
  <c r="I179" i="5" s="1"/>
  <c r="I99" i="5"/>
  <c r="I116" i="5" s="1"/>
  <c r="I168" i="5" s="1"/>
  <c r="I100" i="5"/>
  <c r="I117" i="5" s="1"/>
  <c r="I169" i="5" s="1"/>
  <c r="I102" i="5"/>
  <c r="I119" i="5" s="1"/>
  <c r="I171" i="5" s="1"/>
  <c r="I103" i="5"/>
  <c r="I120" i="5" s="1"/>
  <c r="I172" i="5" s="1"/>
  <c r="H101" i="5"/>
  <c r="H118" i="5" s="1"/>
  <c r="H170" i="5" s="1"/>
  <c r="H111" i="5"/>
  <c r="H128" i="5" s="1"/>
  <c r="H180" i="5" s="1"/>
  <c r="H110" i="5"/>
  <c r="H127" i="5" s="1"/>
  <c r="H179" i="5" s="1"/>
  <c r="H106" i="5"/>
  <c r="H123" i="5" s="1"/>
  <c r="H175" i="5" s="1"/>
  <c r="H100" i="5"/>
  <c r="H117" i="5" s="1"/>
  <c r="H169" i="5" s="1"/>
  <c r="H105" i="5"/>
  <c r="H122" i="5" s="1"/>
  <c r="H174" i="5" s="1"/>
  <c r="H102" i="5"/>
  <c r="H119" i="5" s="1"/>
  <c r="H171" i="5" s="1"/>
  <c r="H103" i="5"/>
  <c r="H120" i="5" s="1"/>
  <c r="H172" i="5" s="1"/>
  <c r="H107" i="5"/>
  <c r="H99" i="5"/>
  <c r="H116" i="5" s="1"/>
  <c r="H168" i="5" s="1"/>
  <c r="H109" i="5"/>
  <c r="H126" i="5" s="1"/>
  <c r="H178" i="5" s="1"/>
  <c r="H108" i="5"/>
  <c r="H125" i="5" s="1"/>
  <c r="H177" i="5" s="1"/>
  <c r="H104" i="5"/>
  <c r="H121" i="5" s="1"/>
  <c r="H173" i="5" s="1"/>
  <c r="E127" i="5"/>
  <c r="E179" i="5" s="1"/>
  <c r="E162" i="5"/>
  <c r="Q162" i="5" s="1"/>
  <c r="M106" i="5"/>
  <c r="M123" i="5" s="1"/>
  <c r="M175" i="5" s="1"/>
  <c r="M104" i="5"/>
  <c r="M121" i="5" s="1"/>
  <c r="M173" i="5" s="1"/>
  <c r="M103" i="5"/>
  <c r="M120" i="5" s="1"/>
  <c r="M172" i="5" s="1"/>
  <c r="M100" i="5"/>
  <c r="M117" i="5" s="1"/>
  <c r="M169" i="5" s="1"/>
  <c r="M102" i="5"/>
  <c r="M99" i="5"/>
  <c r="M116" i="5" s="1"/>
  <c r="M168" i="5" s="1"/>
  <c r="M101" i="5"/>
  <c r="M118" i="5" s="1"/>
  <c r="M170" i="5" s="1"/>
  <c r="M105" i="5"/>
  <c r="M122" i="5" s="1"/>
  <c r="M174" i="5" s="1"/>
  <c r="M111" i="5"/>
  <c r="M128" i="5" s="1"/>
  <c r="M180" i="5" s="1"/>
  <c r="M108" i="5"/>
  <c r="M125" i="5" s="1"/>
  <c r="M177" i="5" s="1"/>
  <c r="M110" i="5"/>
  <c r="M127" i="5" s="1"/>
  <c r="M179" i="5" s="1"/>
  <c r="M109" i="5"/>
  <c r="M126" i="5" s="1"/>
  <c r="M178" i="5" s="1"/>
  <c r="M107" i="5"/>
  <c r="M124" i="5" s="1"/>
  <c r="M176" i="5" s="1"/>
  <c r="G109" i="5"/>
  <c r="G126" i="5" s="1"/>
  <c r="G178" i="5" s="1"/>
  <c r="G111" i="5"/>
  <c r="G128" i="5" s="1"/>
  <c r="G180" i="5" s="1"/>
  <c r="G110" i="5"/>
  <c r="G127" i="5" s="1"/>
  <c r="G179" i="5" s="1"/>
  <c r="G101" i="5"/>
  <c r="G118" i="5" s="1"/>
  <c r="G170" i="5" s="1"/>
  <c r="G107" i="5"/>
  <c r="G124" i="5" s="1"/>
  <c r="G176" i="5" s="1"/>
  <c r="G102" i="5"/>
  <c r="G119" i="5" s="1"/>
  <c r="G171" i="5" s="1"/>
  <c r="G108" i="5"/>
  <c r="G99" i="5"/>
  <c r="G116" i="5" s="1"/>
  <c r="G168" i="5" s="1"/>
  <c r="G103" i="5"/>
  <c r="G120" i="5" s="1"/>
  <c r="G172" i="5" s="1"/>
  <c r="G104" i="5"/>
  <c r="G121" i="5" s="1"/>
  <c r="G173" i="5" s="1"/>
  <c r="G106" i="5"/>
  <c r="G123" i="5" s="1"/>
  <c r="G175" i="5" s="1"/>
  <c r="G100" i="5"/>
  <c r="G117" i="5" s="1"/>
  <c r="G169" i="5" s="1"/>
  <c r="G105" i="5"/>
  <c r="G122" i="5" s="1"/>
  <c r="G174" i="5" s="1"/>
  <c r="F105" i="5"/>
  <c r="F122" i="5" s="1"/>
  <c r="F174" i="5" s="1"/>
  <c r="F108" i="5"/>
  <c r="F125" i="5" s="1"/>
  <c r="F177" i="5" s="1"/>
  <c r="F106" i="5"/>
  <c r="F123" i="5" s="1"/>
  <c r="F175" i="5" s="1"/>
  <c r="F101" i="5"/>
  <c r="F118" i="5" s="1"/>
  <c r="F170" i="5" s="1"/>
  <c r="F100" i="5"/>
  <c r="F117" i="5" s="1"/>
  <c r="F169" i="5" s="1"/>
  <c r="F109" i="5"/>
  <c r="F103" i="5"/>
  <c r="F120" i="5" s="1"/>
  <c r="F172" i="5" s="1"/>
  <c r="F104" i="5"/>
  <c r="F121" i="5" s="1"/>
  <c r="F173" i="5" s="1"/>
  <c r="F110" i="5"/>
  <c r="F127" i="5" s="1"/>
  <c r="F179" i="5" s="1"/>
  <c r="F102" i="5"/>
  <c r="F119" i="5" s="1"/>
  <c r="F171" i="5" s="1"/>
  <c r="F111" i="5"/>
  <c r="F128" i="5" s="1"/>
  <c r="F180" i="5" s="1"/>
  <c r="F99" i="5"/>
  <c r="F116" i="5" s="1"/>
  <c r="F168" i="5" s="1"/>
  <c r="F107" i="5"/>
  <c r="F124" i="5" s="1"/>
  <c r="F176" i="5" s="1"/>
  <c r="J103" i="5"/>
  <c r="J120" i="5" s="1"/>
  <c r="J172" i="5" s="1"/>
  <c r="J100" i="5"/>
  <c r="J117" i="5" s="1"/>
  <c r="J169" i="5" s="1"/>
  <c r="J102" i="5"/>
  <c r="J119" i="5" s="1"/>
  <c r="J171" i="5" s="1"/>
  <c r="J111" i="5"/>
  <c r="J128" i="5" s="1"/>
  <c r="J180" i="5" s="1"/>
  <c r="J105" i="5"/>
  <c r="J104" i="5"/>
  <c r="J121" i="5" s="1"/>
  <c r="J173" i="5" s="1"/>
  <c r="J107" i="5"/>
  <c r="J124" i="5" s="1"/>
  <c r="J176" i="5" s="1"/>
  <c r="J108" i="5"/>
  <c r="J125" i="5" s="1"/>
  <c r="J177" i="5" s="1"/>
  <c r="J99" i="5"/>
  <c r="J116" i="5" s="1"/>
  <c r="J168" i="5" s="1"/>
  <c r="J101" i="5"/>
  <c r="J118" i="5" s="1"/>
  <c r="J170" i="5" s="1"/>
  <c r="J110" i="5"/>
  <c r="J127" i="5" s="1"/>
  <c r="J179" i="5" s="1"/>
  <c r="J109" i="5"/>
  <c r="J126" i="5" s="1"/>
  <c r="J178" i="5" s="1"/>
  <c r="J106" i="5"/>
  <c r="J123" i="5" s="1"/>
  <c r="J175" i="5" s="1"/>
  <c r="L109" i="5"/>
  <c r="L126" i="5" s="1"/>
  <c r="L178" i="5" s="1"/>
  <c r="L107" i="5"/>
  <c r="L124" i="5" s="1"/>
  <c r="L176" i="5" s="1"/>
  <c r="L105" i="5"/>
  <c r="L122" i="5" s="1"/>
  <c r="L174" i="5" s="1"/>
  <c r="L111" i="5"/>
  <c r="L128" i="5" s="1"/>
  <c r="L180" i="5" s="1"/>
  <c r="L108" i="5"/>
  <c r="L125" i="5" s="1"/>
  <c r="L177" i="5" s="1"/>
  <c r="L99" i="5"/>
  <c r="L116" i="5" s="1"/>
  <c r="L168" i="5" s="1"/>
  <c r="L104" i="5"/>
  <c r="L121" i="5" s="1"/>
  <c r="L173" i="5" s="1"/>
  <c r="L106" i="5"/>
  <c r="L123" i="5" s="1"/>
  <c r="L175" i="5" s="1"/>
  <c r="L101" i="5"/>
  <c r="L118" i="5" s="1"/>
  <c r="L170" i="5" s="1"/>
  <c r="L100" i="5"/>
  <c r="L117" i="5" s="1"/>
  <c r="L169" i="5" s="1"/>
  <c r="L110" i="5"/>
  <c r="L127" i="5" s="1"/>
  <c r="L179" i="5" s="1"/>
  <c r="L103" i="5"/>
  <c r="L102" i="5"/>
  <c r="L119" i="5" s="1"/>
  <c r="L171" i="5" s="1"/>
  <c r="N106" i="5"/>
  <c r="N123" i="5" s="1"/>
  <c r="N175" i="5" s="1"/>
  <c r="N102" i="5"/>
  <c r="N119" i="5" s="1"/>
  <c r="N171" i="5" s="1"/>
  <c r="N99" i="5"/>
  <c r="N116" i="5" s="1"/>
  <c r="N168" i="5" s="1"/>
  <c r="N108" i="5"/>
  <c r="N125" i="5" s="1"/>
  <c r="N177" i="5" s="1"/>
  <c r="N101" i="5"/>
  <c r="N105" i="5"/>
  <c r="N122" i="5" s="1"/>
  <c r="N174" i="5" s="1"/>
  <c r="N107" i="5"/>
  <c r="N124" i="5" s="1"/>
  <c r="N176" i="5" s="1"/>
  <c r="N109" i="5"/>
  <c r="N126" i="5" s="1"/>
  <c r="N178" i="5" s="1"/>
  <c r="N103" i="5"/>
  <c r="N120" i="5" s="1"/>
  <c r="N172" i="5" s="1"/>
  <c r="N104" i="5"/>
  <c r="N121" i="5" s="1"/>
  <c r="N173" i="5" s="1"/>
  <c r="N111" i="5"/>
  <c r="N128" i="5" s="1"/>
  <c r="N180" i="5" s="1"/>
  <c r="N110" i="5"/>
  <c r="N127" i="5" s="1"/>
  <c r="N179" i="5" s="1"/>
  <c r="N100" i="5"/>
  <c r="N117" i="5" s="1"/>
  <c r="N169" i="5" s="1"/>
  <c r="O94" i="5"/>
  <c r="J8" i="5" s="1"/>
  <c r="C91" i="2"/>
  <c r="N44" i="2"/>
  <c r="N62" i="2" s="1"/>
  <c r="P26" i="2"/>
  <c r="O44" i="2" s="1"/>
  <c r="O62" i="2" s="1"/>
  <c r="N80" i="2"/>
  <c r="C17" i="2"/>
  <c r="D17" i="2" s="1"/>
  <c r="C37" i="2"/>
  <c r="Q37" i="2" s="1"/>
  <c r="E18" i="2" s="1"/>
  <c r="N22" i="93" l="1"/>
  <c r="I24" i="19"/>
  <c r="B28" i="2"/>
  <c r="B9" i="2" s="1"/>
  <c r="O7" i="5"/>
  <c r="N153" i="5"/>
  <c r="Q153" i="5" s="1"/>
  <c r="N118" i="5"/>
  <c r="N170" i="5" s="1"/>
  <c r="D117" i="5"/>
  <c r="M119" i="5"/>
  <c r="M171" i="5" s="1"/>
  <c r="M154" i="5"/>
  <c r="Q154" i="5" s="1"/>
  <c r="D119" i="5"/>
  <c r="D126" i="5"/>
  <c r="J157" i="5"/>
  <c r="Q157" i="5" s="1"/>
  <c r="J122" i="5"/>
  <c r="J174" i="5" s="1"/>
  <c r="G160" i="5"/>
  <c r="Q160" i="5" s="1"/>
  <c r="G125" i="5"/>
  <c r="G177" i="5" s="1"/>
  <c r="N59" i="5"/>
  <c r="I9" i="5" s="1"/>
  <c r="F8" i="5"/>
  <c r="D125" i="5"/>
  <c r="G7" i="5"/>
  <c r="D123" i="5"/>
  <c r="H159" i="5"/>
  <c r="Q159" i="5" s="1"/>
  <c r="H124" i="5"/>
  <c r="H176" i="5" s="1"/>
  <c r="D124" i="5"/>
  <c r="D128" i="5"/>
  <c r="D163" i="5"/>
  <c r="Q163" i="5" s="1"/>
  <c r="I123" i="5"/>
  <c r="I175" i="5" s="1"/>
  <c r="I158" i="5"/>
  <c r="Q158" i="5" s="1"/>
  <c r="D121" i="5"/>
  <c r="D122" i="5"/>
  <c r="K156" i="5"/>
  <c r="Q156" i="5" s="1"/>
  <c r="K121" i="5"/>
  <c r="K173" i="5" s="1"/>
  <c r="L120" i="5"/>
  <c r="L172" i="5" s="1"/>
  <c r="L155" i="5"/>
  <c r="Q155" i="5" s="1"/>
  <c r="F161" i="5"/>
  <c r="Q161" i="5" s="1"/>
  <c r="F126" i="5"/>
  <c r="F178" i="5" s="1"/>
  <c r="D127" i="5"/>
  <c r="D116" i="5"/>
  <c r="O102" i="5"/>
  <c r="O119" i="5" s="1"/>
  <c r="O171" i="5" s="1"/>
  <c r="O100" i="5"/>
  <c r="Q100" i="5" s="1"/>
  <c r="O110" i="5"/>
  <c r="O127" i="5" s="1"/>
  <c r="O179" i="5" s="1"/>
  <c r="O108" i="5"/>
  <c r="O125" i="5" s="1"/>
  <c r="O177" i="5" s="1"/>
  <c r="O101" i="5"/>
  <c r="O118" i="5" s="1"/>
  <c r="O170" i="5" s="1"/>
  <c r="O104" i="5"/>
  <c r="O121" i="5" s="1"/>
  <c r="O173" i="5" s="1"/>
  <c r="O99" i="5"/>
  <c r="O116" i="5" s="1"/>
  <c r="O168" i="5" s="1"/>
  <c r="O107" i="5"/>
  <c r="O124" i="5" s="1"/>
  <c r="O176" i="5" s="1"/>
  <c r="O106" i="5"/>
  <c r="O123" i="5" s="1"/>
  <c r="O175" i="5" s="1"/>
  <c r="O111" i="5"/>
  <c r="O128" i="5" s="1"/>
  <c r="O180" i="5" s="1"/>
  <c r="O109" i="5"/>
  <c r="O126" i="5" s="1"/>
  <c r="O178" i="5" s="1"/>
  <c r="O105" i="5"/>
  <c r="O122" i="5" s="1"/>
  <c r="O174" i="5" s="1"/>
  <c r="O103" i="5"/>
  <c r="O120" i="5" s="1"/>
  <c r="O172" i="5" s="1"/>
  <c r="D120" i="5"/>
  <c r="D118" i="5"/>
  <c r="G13" i="2"/>
  <c r="G14" i="2"/>
  <c r="G12" i="2"/>
  <c r="G11" i="2"/>
  <c r="G15" i="2"/>
  <c r="G10" i="2"/>
  <c r="O80" i="2"/>
  <c r="C38" i="2"/>
  <c r="Q38" i="2" s="1"/>
  <c r="E19" i="2" s="1"/>
  <c r="C18" i="2"/>
  <c r="D18" i="2" s="1"/>
  <c r="P44" i="2"/>
  <c r="P62" i="2" s="1"/>
  <c r="C92" i="2"/>
  <c r="B27" i="2" l="1"/>
  <c r="B8" i="2" s="1"/>
  <c r="G16" i="2"/>
  <c r="G9" i="2"/>
  <c r="K8" i="5"/>
  <c r="O8" i="5"/>
  <c r="Q102" i="5"/>
  <c r="Q101" i="5"/>
  <c r="Q111" i="5"/>
  <c r="Q103" i="5"/>
  <c r="G8" i="5"/>
  <c r="Q99" i="5"/>
  <c r="K7" i="5" s="1"/>
  <c r="F9" i="5"/>
  <c r="M59" i="5"/>
  <c r="I10" i="5" s="1"/>
  <c r="D171" i="5"/>
  <c r="Q171" i="5" s="1"/>
  <c r="Q119" i="5"/>
  <c r="D175" i="5"/>
  <c r="Q175" i="5" s="1"/>
  <c r="Q123" i="5"/>
  <c r="D172" i="5"/>
  <c r="Q172" i="5" s="1"/>
  <c r="Q120" i="5"/>
  <c r="Q110" i="5"/>
  <c r="Q105" i="5"/>
  <c r="D180" i="5"/>
  <c r="Q180" i="5" s="1"/>
  <c r="Q128" i="5"/>
  <c r="D179" i="5"/>
  <c r="Q179" i="5" s="1"/>
  <c r="Q127" i="5"/>
  <c r="D174" i="5"/>
  <c r="Q174" i="5" s="1"/>
  <c r="Q122" i="5"/>
  <c r="Q107" i="5"/>
  <c r="Q104" i="5"/>
  <c r="D176" i="5"/>
  <c r="Q176" i="5" s="1"/>
  <c r="Q124" i="5"/>
  <c r="D170" i="5"/>
  <c r="Q170" i="5" s="1"/>
  <c r="Q118" i="5"/>
  <c r="D173" i="5"/>
  <c r="Q173" i="5" s="1"/>
  <c r="Q121" i="5"/>
  <c r="D169" i="5"/>
  <c r="O152" i="5"/>
  <c r="Q152" i="5" s="1"/>
  <c r="O117" i="5"/>
  <c r="O169" i="5" s="1"/>
  <c r="Q108" i="5"/>
  <c r="Q109" i="5"/>
  <c r="D168" i="5"/>
  <c r="Q168" i="5" s="1"/>
  <c r="P7" i="5" s="1"/>
  <c r="Q116" i="5"/>
  <c r="L7" i="5" s="1"/>
  <c r="Q106" i="5"/>
  <c r="D177" i="5"/>
  <c r="Q177" i="5" s="1"/>
  <c r="Q125" i="5"/>
  <c r="D178" i="5"/>
  <c r="Q178" i="5" s="1"/>
  <c r="Q126" i="5"/>
  <c r="C93" i="2"/>
  <c r="G8" i="2"/>
  <c r="P80" i="2"/>
  <c r="G17" i="2"/>
  <c r="C39" i="2"/>
  <c r="Q39" i="2" s="1"/>
  <c r="C19" i="2"/>
  <c r="D19" i="2" s="1"/>
  <c r="F57" i="2"/>
  <c r="H8" i="2" s="1"/>
  <c r="P8" i="2" s="1"/>
  <c r="E20" i="2" l="1"/>
  <c r="Q40" i="2"/>
  <c r="L9" i="5"/>
  <c r="K9" i="5"/>
  <c r="P9" i="5"/>
  <c r="O9" i="5"/>
  <c r="Q7" i="5"/>
  <c r="R7" i="5" s="1"/>
  <c r="Q117" i="5"/>
  <c r="L8" i="5" s="1"/>
  <c r="Q169" i="5"/>
  <c r="P8" i="5" s="1"/>
  <c r="F10" i="5"/>
  <c r="L59" i="5"/>
  <c r="I11" i="5" s="1"/>
  <c r="G9" i="5"/>
  <c r="M7" i="5"/>
  <c r="N7" i="5" s="1"/>
  <c r="F70" i="2"/>
  <c r="F74" i="2"/>
  <c r="F71" i="2"/>
  <c r="F67" i="2"/>
  <c r="F73" i="2"/>
  <c r="F65" i="2"/>
  <c r="F72" i="2"/>
  <c r="F63" i="2"/>
  <c r="F66" i="2"/>
  <c r="F64" i="2"/>
  <c r="F68" i="2"/>
  <c r="F69" i="2"/>
  <c r="C20" i="2"/>
  <c r="D20" i="2" s="1"/>
  <c r="M57" i="2"/>
  <c r="J57" i="2"/>
  <c r="G57" i="2"/>
  <c r="H57" i="2"/>
  <c r="L57" i="2"/>
  <c r="E57" i="2"/>
  <c r="H19" i="2" s="1"/>
  <c r="D57" i="2"/>
  <c r="K57" i="2"/>
  <c r="I57" i="2"/>
  <c r="N57" i="2"/>
  <c r="H18" i="2"/>
  <c r="P18" i="2" s="1"/>
  <c r="O57" i="2"/>
  <c r="G18" i="2"/>
  <c r="L10" i="5" l="1"/>
  <c r="K10" i="5"/>
  <c r="P10" i="5"/>
  <c r="O10" i="5"/>
  <c r="M9" i="5"/>
  <c r="N9" i="5" s="1"/>
  <c r="Q9" i="5"/>
  <c r="R9" i="5" s="1"/>
  <c r="F11" i="5"/>
  <c r="K59" i="5"/>
  <c r="I12" i="5" s="1"/>
  <c r="G10" i="5"/>
  <c r="Q8" i="5"/>
  <c r="R8" i="5" s="1"/>
  <c r="M8" i="5"/>
  <c r="N8" i="5" s="1"/>
  <c r="H64" i="2"/>
  <c r="H71" i="2"/>
  <c r="H72" i="2"/>
  <c r="H66" i="2"/>
  <c r="H73" i="2"/>
  <c r="H65" i="2"/>
  <c r="H69" i="2"/>
  <c r="H68" i="2"/>
  <c r="H74" i="2"/>
  <c r="H63" i="2"/>
  <c r="H70" i="2"/>
  <c r="H67" i="2"/>
  <c r="H16" i="2"/>
  <c r="P16" i="2" s="1"/>
  <c r="G73" i="2"/>
  <c r="G63" i="2"/>
  <c r="G64" i="2"/>
  <c r="G71" i="2"/>
  <c r="G66" i="2"/>
  <c r="G69" i="2"/>
  <c r="G68" i="2"/>
  <c r="G67" i="2"/>
  <c r="G70" i="2"/>
  <c r="G65" i="2"/>
  <c r="G72" i="2"/>
  <c r="G74" i="2"/>
  <c r="H17" i="2"/>
  <c r="P17" i="2" s="1"/>
  <c r="J64" i="2"/>
  <c r="J71" i="2"/>
  <c r="J72" i="2"/>
  <c r="J66" i="2"/>
  <c r="J70" i="2"/>
  <c r="J67" i="2"/>
  <c r="J68" i="2"/>
  <c r="J63" i="2"/>
  <c r="J74" i="2"/>
  <c r="J73" i="2"/>
  <c r="J69" i="2"/>
  <c r="J65" i="2"/>
  <c r="H14" i="2"/>
  <c r="P14" i="2" s="1"/>
  <c r="I68" i="2"/>
  <c r="I71" i="2"/>
  <c r="I69" i="2"/>
  <c r="I64" i="2"/>
  <c r="I63" i="2"/>
  <c r="I74" i="2"/>
  <c r="I67" i="2"/>
  <c r="I72" i="2"/>
  <c r="I65" i="2"/>
  <c r="I70" i="2"/>
  <c r="I66" i="2"/>
  <c r="I73" i="2"/>
  <c r="H15" i="2"/>
  <c r="P15" i="2" s="1"/>
  <c r="M64" i="2"/>
  <c r="M67" i="2"/>
  <c r="M66" i="2"/>
  <c r="M65" i="2"/>
  <c r="M68" i="2"/>
  <c r="M63" i="2"/>
  <c r="M70" i="2"/>
  <c r="M69" i="2"/>
  <c r="M72" i="2"/>
  <c r="M74" i="2"/>
  <c r="M73" i="2"/>
  <c r="M71" i="2"/>
  <c r="H11" i="2"/>
  <c r="P11" i="2" s="1"/>
  <c r="N68" i="2"/>
  <c r="N70" i="2"/>
  <c r="N64" i="2"/>
  <c r="N67" i="2"/>
  <c r="N63" i="2"/>
  <c r="N69" i="2"/>
  <c r="N72" i="2"/>
  <c r="N73" i="2"/>
  <c r="N74" i="2"/>
  <c r="N65" i="2"/>
  <c r="N66" i="2"/>
  <c r="N71" i="2"/>
  <c r="H10" i="2"/>
  <c r="P10" i="2" s="1"/>
  <c r="K64" i="2"/>
  <c r="K65" i="2"/>
  <c r="K67" i="2"/>
  <c r="K71" i="2"/>
  <c r="K70" i="2"/>
  <c r="K63" i="2"/>
  <c r="K68" i="2"/>
  <c r="K72" i="2"/>
  <c r="K66" i="2"/>
  <c r="K73" i="2"/>
  <c r="K74" i="2"/>
  <c r="K69" i="2"/>
  <c r="H13" i="2"/>
  <c r="P13" i="2" s="1"/>
  <c r="J1" i="2"/>
  <c r="H20" i="2"/>
  <c r="D72" i="2"/>
  <c r="D74" i="2"/>
  <c r="D73" i="2"/>
  <c r="D63" i="2"/>
  <c r="D64" i="2"/>
  <c r="D67" i="2"/>
  <c r="D66" i="2"/>
  <c r="D71" i="2"/>
  <c r="D68" i="2"/>
  <c r="D65" i="2"/>
  <c r="D70" i="2"/>
  <c r="D69" i="2"/>
  <c r="O69" i="2"/>
  <c r="O63" i="2"/>
  <c r="O70" i="2"/>
  <c r="O58" i="2"/>
  <c r="I9" i="2" s="1"/>
  <c r="O65" i="2"/>
  <c r="O74" i="2"/>
  <c r="O68" i="2"/>
  <c r="O67" i="2"/>
  <c r="O71" i="2"/>
  <c r="O72" i="2"/>
  <c r="O66" i="2"/>
  <c r="O73" i="2"/>
  <c r="O64" i="2"/>
  <c r="H9" i="2"/>
  <c r="P9" i="2" s="1"/>
  <c r="E63" i="2"/>
  <c r="E74" i="2"/>
  <c r="E65" i="2"/>
  <c r="E64" i="2"/>
  <c r="E67" i="2"/>
  <c r="E68" i="2"/>
  <c r="E69" i="2"/>
  <c r="E72" i="2"/>
  <c r="E71" i="2"/>
  <c r="E73" i="2"/>
  <c r="E66" i="2"/>
  <c r="E70" i="2"/>
  <c r="P19" i="2"/>
  <c r="G19" i="2"/>
  <c r="L69" i="2"/>
  <c r="L72" i="2"/>
  <c r="L71" i="2"/>
  <c r="L73" i="2"/>
  <c r="L70" i="2"/>
  <c r="L64" i="2"/>
  <c r="L63" i="2"/>
  <c r="L66" i="2"/>
  <c r="L65" i="2"/>
  <c r="L68" i="2"/>
  <c r="L67" i="2"/>
  <c r="L74" i="2"/>
  <c r="H12" i="2"/>
  <c r="P12" i="2" s="1"/>
  <c r="L11" i="5" l="1"/>
  <c r="K11" i="5"/>
  <c r="P11" i="5"/>
  <c r="O11" i="5"/>
  <c r="Q10" i="5"/>
  <c r="R10" i="5" s="1"/>
  <c r="M10" i="5"/>
  <c r="N10" i="5" s="1"/>
  <c r="F12" i="5"/>
  <c r="J59" i="5"/>
  <c r="I13" i="5" s="1"/>
  <c r="G11" i="5"/>
  <c r="P22" i="2" a="1"/>
  <c r="P22" i="2" s="1"/>
  <c r="N58" i="2"/>
  <c r="L9" i="2"/>
  <c r="I75" i="2"/>
  <c r="I76" i="2" s="1"/>
  <c r="N75" i="2"/>
  <c r="N76" i="2" s="1"/>
  <c r="K75" i="2"/>
  <c r="K76" i="2" s="1"/>
  <c r="E75" i="2"/>
  <c r="E76" i="2" s="1"/>
  <c r="H75" i="2"/>
  <c r="H76" i="2" s="1"/>
  <c r="D75" i="2"/>
  <c r="D76" i="2" s="1"/>
  <c r="J75" i="2"/>
  <c r="J76" i="2" s="1"/>
  <c r="L75" i="2"/>
  <c r="L76" i="2" s="1"/>
  <c r="G75" i="2"/>
  <c r="G76" i="2" s="1"/>
  <c r="M75" i="2"/>
  <c r="M76" i="2" s="1"/>
  <c r="P75" i="2"/>
  <c r="P76" i="2" s="1"/>
  <c r="O75" i="2"/>
  <c r="F75" i="2"/>
  <c r="F76" i="2" s="1"/>
  <c r="G20" i="2"/>
  <c r="G22" i="2" s="1"/>
  <c r="I4" i="19" s="1"/>
  <c r="J4" i="19" s="1"/>
  <c r="P20" i="2"/>
  <c r="E22" i="2"/>
  <c r="J22" i="19" l="1"/>
  <c r="N82" i="2"/>
  <c r="L12" i="5"/>
  <c r="K12" i="5"/>
  <c r="P12" i="5"/>
  <c r="O12" i="5"/>
  <c r="O76" i="2"/>
  <c r="F13" i="5"/>
  <c r="I59" i="5"/>
  <c r="I14" i="5" s="1"/>
  <c r="G12" i="5"/>
  <c r="M11" i="5"/>
  <c r="N11" i="5" s="1"/>
  <c r="Q11" i="5"/>
  <c r="R11" i="5" s="1"/>
  <c r="J18" i="2"/>
  <c r="O18" i="2" s="1"/>
  <c r="Q18" i="2" s="1"/>
  <c r="R18" i="2" s="1"/>
  <c r="J20" i="2"/>
  <c r="O20" i="2" s="1"/>
  <c r="Q20" i="2" s="1"/>
  <c r="R20" i="2" s="1"/>
  <c r="J10" i="2"/>
  <c r="O10" i="2" s="1"/>
  <c r="Q10" i="2" s="1"/>
  <c r="R10" i="2" s="1"/>
  <c r="J16" i="2"/>
  <c r="O16" i="2" s="1"/>
  <c r="Q16" i="2" s="1"/>
  <c r="R16" i="2" s="1"/>
  <c r="J15" i="2"/>
  <c r="O15" i="2" s="1"/>
  <c r="Q15" i="2" s="1"/>
  <c r="R15" i="2" s="1"/>
  <c r="J17" i="2"/>
  <c r="O17" i="2" s="1"/>
  <c r="Q17" i="2" s="1"/>
  <c r="R17" i="2" s="1"/>
  <c r="J8" i="2"/>
  <c r="O8" i="2" s="1"/>
  <c r="P82" i="2"/>
  <c r="J12" i="2"/>
  <c r="O12" i="2" s="1"/>
  <c r="Q12" i="2" s="1"/>
  <c r="R12" i="2" s="1"/>
  <c r="J11" i="2"/>
  <c r="O11" i="2" s="1"/>
  <c r="Q11" i="2" s="1"/>
  <c r="R11" i="2" s="1"/>
  <c r="J19" i="2"/>
  <c r="O19" i="2" s="1"/>
  <c r="Q19" i="2" s="1"/>
  <c r="R19" i="2" s="1"/>
  <c r="J14" i="2"/>
  <c r="O14" i="2" s="1"/>
  <c r="Q14" i="2" s="1"/>
  <c r="R14" i="2" s="1"/>
  <c r="J13" i="2"/>
  <c r="O13" i="2" s="1"/>
  <c r="Q13" i="2" s="1"/>
  <c r="R13" i="2" s="1"/>
  <c r="I10" i="2"/>
  <c r="M83" i="2" s="1"/>
  <c r="M58" i="2"/>
  <c r="M82" i="2" s="1"/>
  <c r="O82" i="2" l="1"/>
  <c r="L13" i="5"/>
  <c r="K13" i="5"/>
  <c r="O83" i="2"/>
  <c r="P13" i="5"/>
  <c r="J9" i="2"/>
  <c r="O9" i="2" s="1"/>
  <c r="Q9" i="2" s="1"/>
  <c r="R9" i="2" s="1"/>
  <c r="O13" i="5"/>
  <c r="Q12" i="5"/>
  <c r="R12" i="5" s="1"/>
  <c r="M12" i="5"/>
  <c r="N12" i="5" s="1"/>
  <c r="F14" i="5"/>
  <c r="H59" i="5"/>
  <c r="I15" i="5" s="1"/>
  <c r="G13" i="5"/>
  <c r="P83" i="2"/>
  <c r="Q8" i="2"/>
  <c r="R8" i="2" s="1"/>
  <c r="I11" i="2"/>
  <c r="L58" i="2"/>
  <c r="L82" i="2" s="1"/>
  <c r="L10" i="2"/>
  <c r="N83" i="2"/>
  <c r="L84" i="2" l="1"/>
  <c r="L83" i="2"/>
  <c r="L14" i="5"/>
  <c r="K14" i="5"/>
  <c r="P14" i="5"/>
  <c r="O22" i="2"/>
  <c r="Q22" i="2" s="1"/>
  <c r="I5" i="19" s="1"/>
  <c r="O14" i="5"/>
  <c r="F15" i="5"/>
  <c r="G59" i="5"/>
  <c r="I16" i="5" s="1"/>
  <c r="G14" i="5"/>
  <c r="Q13" i="5"/>
  <c r="R13" i="5" s="1"/>
  <c r="M13" i="5"/>
  <c r="N13" i="5" s="1"/>
  <c r="I12" i="2"/>
  <c r="K58" i="2"/>
  <c r="L11" i="2"/>
  <c r="P84" i="2"/>
  <c r="N84" i="2"/>
  <c r="M84" i="2"/>
  <c r="O84" i="2"/>
  <c r="I43" i="19" l="1"/>
  <c r="I31" i="19"/>
  <c r="I19" i="19"/>
  <c r="I7" i="19"/>
  <c r="K82" i="2"/>
  <c r="K83" i="2"/>
  <c r="K85" i="2"/>
  <c r="K84" i="2"/>
  <c r="L15" i="5"/>
  <c r="K15" i="5"/>
  <c r="P15" i="5"/>
  <c r="R22" i="2"/>
  <c r="O15" i="5"/>
  <c r="Q14" i="5"/>
  <c r="R14" i="5" s="1"/>
  <c r="M14" i="5"/>
  <c r="N14" i="5" s="1"/>
  <c r="F59" i="5"/>
  <c r="I17" i="5" s="1"/>
  <c r="F16" i="5"/>
  <c r="G15" i="5"/>
  <c r="I13" i="2"/>
  <c r="J58" i="2"/>
  <c r="L12" i="2"/>
  <c r="N85" i="2"/>
  <c r="O85" i="2"/>
  <c r="L85" i="2"/>
  <c r="P85" i="2"/>
  <c r="M85" i="2"/>
  <c r="I37" i="19" l="1"/>
  <c r="I25" i="19"/>
  <c r="I13" i="19"/>
  <c r="J82" i="2"/>
  <c r="J83" i="2"/>
  <c r="J84" i="2"/>
  <c r="J86" i="2"/>
  <c r="J85" i="2"/>
  <c r="L16" i="5"/>
  <c r="K16" i="5"/>
  <c r="P16" i="5"/>
  <c r="O16" i="5"/>
  <c r="M15" i="5"/>
  <c r="N15" i="5" s="1"/>
  <c r="Q15" i="5"/>
  <c r="R15" i="5" s="1"/>
  <c r="G16" i="5"/>
  <c r="E59" i="5"/>
  <c r="I18" i="5" s="1"/>
  <c r="F17" i="5"/>
  <c r="L13" i="2"/>
  <c r="P86" i="2"/>
  <c r="K86" i="2"/>
  <c r="M86" i="2"/>
  <c r="N86" i="2"/>
  <c r="L86" i="2"/>
  <c r="O86" i="2"/>
  <c r="I14" i="2"/>
  <c r="I58" i="2"/>
  <c r="I86" i="2" s="1"/>
  <c r="H44" i="19" l="1"/>
  <c r="I82" i="2"/>
  <c r="I83" i="2"/>
  <c r="I84" i="2"/>
  <c r="I85" i="2"/>
  <c r="I87" i="2"/>
  <c r="L17" i="5"/>
  <c r="K17" i="5"/>
  <c r="P17" i="5"/>
  <c r="O17" i="5"/>
  <c r="Q16" i="5"/>
  <c r="R16" i="5" s="1"/>
  <c r="M16" i="5"/>
  <c r="N16" i="5" s="1"/>
  <c r="G17" i="5"/>
  <c r="F18" i="5"/>
  <c r="D59" i="5"/>
  <c r="I15" i="2"/>
  <c r="H58" i="2"/>
  <c r="L14" i="2"/>
  <c r="O87" i="2"/>
  <c r="J87" i="2"/>
  <c r="K87" i="2"/>
  <c r="M87" i="2"/>
  <c r="L87" i="2"/>
  <c r="N87" i="2"/>
  <c r="P87" i="2"/>
  <c r="E37" i="19" l="1"/>
  <c r="F37" i="19"/>
  <c r="G37" i="19"/>
  <c r="H32" i="19"/>
  <c r="H38" i="19"/>
  <c r="F25" i="19"/>
  <c r="G25" i="19"/>
  <c r="E25" i="19"/>
  <c r="H20" i="19"/>
  <c r="H26" i="19"/>
  <c r="F13" i="19"/>
  <c r="G13" i="19"/>
  <c r="E13" i="19"/>
  <c r="H14" i="19"/>
  <c r="I19" i="5"/>
  <c r="F19" i="5" s="1"/>
  <c r="H82" i="2"/>
  <c r="H83" i="2"/>
  <c r="H84" i="2"/>
  <c r="H85" i="2"/>
  <c r="H86" i="2"/>
  <c r="H88" i="2"/>
  <c r="H87" i="2"/>
  <c r="L18" i="5"/>
  <c r="K18" i="5"/>
  <c r="P18" i="5"/>
  <c r="O18" i="5"/>
  <c r="M17" i="5"/>
  <c r="N17" i="5" s="1"/>
  <c r="Q17" i="5"/>
  <c r="R17" i="5" s="1"/>
  <c r="G18" i="5"/>
  <c r="I16" i="2"/>
  <c r="G58" i="2"/>
  <c r="G88" i="2" s="1"/>
  <c r="L15" i="2"/>
  <c r="P88" i="2"/>
  <c r="M88" i="2"/>
  <c r="O88" i="2"/>
  <c r="N88" i="2"/>
  <c r="I88" i="2"/>
  <c r="J88" i="2"/>
  <c r="K88" i="2"/>
  <c r="L88" i="2"/>
  <c r="H8" i="19"/>
  <c r="F7" i="19"/>
  <c r="E43" i="19" l="1"/>
  <c r="G43" i="19"/>
  <c r="F43" i="19"/>
  <c r="G38" i="19"/>
  <c r="G44" i="19"/>
  <c r="E31" i="19"/>
  <c r="G31" i="19"/>
  <c r="F31" i="19"/>
  <c r="G26" i="19"/>
  <c r="G32" i="19"/>
  <c r="E19" i="19"/>
  <c r="G19" i="19"/>
  <c r="F19" i="19"/>
  <c r="G14" i="19"/>
  <c r="G20" i="19"/>
  <c r="K19" i="5"/>
  <c r="K21" i="5" s="1"/>
  <c r="F21" i="5"/>
  <c r="O19" i="5"/>
  <c r="O21" i="5" s="1"/>
  <c r="L19" i="5"/>
  <c r="G19" i="5"/>
  <c r="G21" i="5" s="1"/>
  <c r="Q133" i="5" a="1"/>
  <c r="Q136" i="5" s="1"/>
  <c r="P19" i="5"/>
  <c r="Q185" i="5" a="1"/>
  <c r="Q185" i="5" s="1"/>
  <c r="I8" i="2"/>
  <c r="G82" i="2"/>
  <c r="G83" i="2"/>
  <c r="G84" i="2"/>
  <c r="G85" i="2"/>
  <c r="G86" i="2"/>
  <c r="G87" i="2"/>
  <c r="G89" i="2"/>
  <c r="M18" i="5"/>
  <c r="N18" i="5" s="1"/>
  <c r="Q18" i="5"/>
  <c r="R18" i="5" s="1"/>
  <c r="I17" i="2"/>
  <c r="F58" i="2"/>
  <c r="L16" i="2"/>
  <c r="J89" i="2"/>
  <c r="K89" i="2"/>
  <c r="I89" i="2"/>
  <c r="O89" i="2"/>
  <c r="N89" i="2"/>
  <c r="H89" i="2"/>
  <c r="P89" i="2"/>
  <c r="L89" i="2"/>
  <c r="M89" i="2"/>
  <c r="G7" i="19"/>
  <c r="G8" i="19"/>
  <c r="E7" i="19"/>
  <c r="G45" i="19" l="1"/>
  <c r="E38" i="19"/>
  <c r="G39" i="19"/>
  <c r="F38" i="19"/>
  <c r="F39" i="19"/>
  <c r="F26" i="19"/>
  <c r="G33" i="19"/>
  <c r="E26" i="19"/>
  <c r="G27" i="19"/>
  <c r="F14" i="19"/>
  <c r="G21" i="19"/>
  <c r="E14" i="19"/>
  <c r="G15" i="19"/>
  <c r="F8" i="19"/>
  <c r="E8" i="19"/>
  <c r="Q19" i="5"/>
  <c r="R19" i="5" s="1"/>
  <c r="M19" i="5"/>
  <c r="N19" i="5" s="1"/>
  <c r="Q143" i="5"/>
  <c r="Q133" i="5"/>
  <c r="Q144" i="5"/>
  <c r="Q145" i="5"/>
  <c r="Q139" i="5"/>
  <c r="Q141" i="5"/>
  <c r="Q192" i="5"/>
  <c r="Q193" i="5"/>
  <c r="Q189" i="5"/>
  <c r="Q188" i="5"/>
  <c r="Q194" i="5"/>
  <c r="Q197" i="5"/>
  <c r="Q142" i="5"/>
  <c r="Q137" i="5"/>
  <c r="Q190" i="5"/>
  <c r="Q186" i="5"/>
  <c r="Q191" i="5"/>
  <c r="Q187" i="5"/>
  <c r="Q138" i="5"/>
  <c r="Q135" i="5"/>
  <c r="Q196" i="5"/>
  <c r="Q195" i="5"/>
  <c r="Q134" i="5"/>
  <c r="Q140" i="5"/>
  <c r="F82" i="2"/>
  <c r="F83" i="2"/>
  <c r="F84" i="2"/>
  <c r="F85" i="2"/>
  <c r="F86" i="2"/>
  <c r="F87" i="2"/>
  <c r="F88" i="2"/>
  <c r="F90" i="2"/>
  <c r="F89" i="2"/>
  <c r="L8" i="2"/>
  <c r="I81" i="2"/>
  <c r="F81" i="2"/>
  <c r="M81" i="2"/>
  <c r="K81" i="2"/>
  <c r="N81" i="2"/>
  <c r="J81" i="2"/>
  <c r="H81" i="2"/>
  <c r="G81" i="2"/>
  <c r="L81" i="2"/>
  <c r="P81" i="2"/>
  <c r="O81" i="2"/>
  <c r="I18" i="2"/>
  <c r="E58" i="2"/>
  <c r="L17" i="2"/>
  <c r="P90" i="2"/>
  <c r="L90" i="2"/>
  <c r="O90" i="2"/>
  <c r="G90" i="2"/>
  <c r="N90" i="2"/>
  <c r="M90" i="2"/>
  <c r="K90" i="2"/>
  <c r="J90" i="2"/>
  <c r="I90" i="2"/>
  <c r="H90" i="2"/>
  <c r="G9" i="19"/>
  <c r="E39" i="19" l="1"/>
  <c r="F44" i="19"/>
  <c r="F45" i="19"/>
  <c r="E44" i="19"/>
  <c r="E45" i="19"/>
  <c r="F27" i="19"/>
  <c r="E27" i="19"/>
  <c r="E32" i="19"/>
  <c r="E33" i="19"/>
  <c r="F15" i="19"/>
  <c r="F32" i="19"/>
  <c r="F33" i="19"/>
  <c r="E20" i="19"/>
  <c r="E21" i="19"/>
  <c r="E15" i="19"/>
  <c r="F20" i="19"/>
  <c r="F21" i="19"/>
  <c r="E9" i="19"/>
  <c r="F9" i="19"/>
  <c r="D198" i="5" a="1"/>
  <c r="G198" i="5" s="1"/>
  <c r="D146" i="5" a="1"/>
  <c r="D146" i="5" s="1"/>
  <c r="E82" i="2"/>
  <c r="E83" i="2"/>
  <c r="E84" i="2"/>
  <c r="E85" i="2"/>
  <c r="E86" i="2"/>
  <c r="E87" i="2"/>
  <c r="E88" i="2"/>
  <c r="E89" i="2"/>
  <c r="E91" i="2"/>
  <c r="E81" i="2"/>
  <c r="E90" i="2"/>
  <c r="I19" i="2"/>
  <c r="D92" i="2" s="1"/>
  <c r="D58" i="2"/>
  <c r="D91" i="2" s="1"/>
  <c r="L18" i="2"/>
  <c r="H91" i="2"/>
  <c r="L91" i="2"/>
  <c r="G91" i="2"/>
  <c r="N91" i="2"/>
  <c r="M91" i="2"/>
  <c r="O91" i="2"/>
  <c r="P91" i="2"/>
  <c r="F91" i="2"/>
  <c r="I91" i="2"/>
  <c r="J91" i="2"/>
  <c r="K91" i="2"/>
  <c r="N198" i="5" l="1"/>
  <c r="N187" i="5" s="1"/>
  <c r="F198" i="5"/>
  <c r="F195" i="5" s="1"/>
  <c r="H198" i="5"/>
  <c r="H187" i="5" s="1"/>
  <c r="E198" i="5"/>
  <c r="E188" i="5" s="1"/>
  <c r="P198" i="5"/>
  <c r="P187" i="5" s="1"/>
  <c r="J146" i="5"/>
  <c r="J134" i="5" s="1"/>
  <c r="O146" i="5"/>
  <c r="O135" i="5" s="1"/>
  <c r="O198" i="5"/>
  <c r="O196" i="5" s="1"/>
  <c r="I198" i="5"/>
  <c r="I190" i="5" s="1"/>
  <c r="L198" i="5"/>
  <c r="L197" i="5" s="1"/>
  <c r="J198" i="5"/>
  <c r="J197" i="5" s="1"/>
  <c r="E146" i="5"/>
  <c r="E143" i="5" s="1"/>
  <c r="M198" i="5"/>
  <c r="M189" i="5" s="1"/>
  <c r="P146" i="5"/>
  <c r="P133" i="5" s="1"/>
  <c r="L146" i="5"/>
  <c r="L133" i="5" s="1"/>
  <c r="D198" i="5"/>
  <c r="D197" i="5" s="1"/>
  <c r="I146" i="5"/>
  <c r="I135" i="5" s="1"/>
  <c r="K198" i="5"/>
  <c r="K193" i="5" s="1"/>
  <c r="N146" i="5"/>
  <c r="N136" i="5" s="1"/>
  <c r="G146" i="5"/>
  <c r="G145" i="5" s="1"/>
  <c r="K146" i="5"/>
  <c r="K143" i="5" s="1"/>
  <c r="F146" i="5"/>
  <c r="F133" i="5" s="1"/>
  <c r="H146" i="5"/>
  <c r="H137" i="5" s="1"/>
  <c r="M146" i="5"/>
  <c r="M136" i="5" s="1"/>
  <c r="I20" i="2"/>
  <c r="D82" i="2"/>
  <c r="Q82" i="2" s="1"/>
  <c r="K9" i="2" s="1"/>
  <c r="M9" i="2" s="1"/>
  <c r="N9" i="2" s="1"/>
  <c r="D83" i="2"/>
  <c r="Q83" i="2" s="1"/>
  <c r="K10" i="2" s="1"/>
  <c r="M10" i="2" s="1"/>
  <c r="N10" i="2" s="1"/>
  <c r="D84" i="2"/>
  <c r="Q84" i="2" s="1"/>
  <c r="K11" i="2" s="1"/>
  <c r="M11" i="2" s="1"/>
  <c r="N11" i="2" s="1"/>
  <c r="D85" i="2"/>
  <c r="Q85" i="2" s="1"/>
  <c r="K12" i="2" s="1"/>
  <c r="M12" i="2" s="1"/>
  <c r="N12" i="2" s="1"/>
  <c r="D86" i="2"/>
  <c r="Q86" i="2" s="1"/>
  <c r="K13" i="2" s="1"/>
  <c r="M13" i="2" s="1"/>
  <c r="N13" i="2" s="1"/>
  <c r="D87" i="2"/>
  <c r="Q87" i="2" s="1"/>
  <c r="K14" i="2" s="1"/>
  <c r="M14" i="2" s="1"/>
  <c r="N14" i="2" s="1"/>
  <c r="D88" i="2"/>
  <c r="Q88" i="2" s="1"/>
  <c r="K15" i="2" s="1"/>
  <c r="M15" i="2" s="1"/>
  <c r="N15" i="2" s="1"/>
  <c r="D89" i="2"/>
  <c r="Q89" i="2" s="1"/>
  <c r="K16" i="2" s="1"/>
  <c r="M16" i="2" s="1"/>
  <c r="N16" i="2" s="1"/>
  <c r="D90" i="2"/>
  <c r="Q90" i="2" s="1"/>
  <c r="K17" i="2" s="1"/>
  <c r="M17" i="2" s="1"/>
  <c r="N17" i="2" s="1"/>
  <c r="D81" i="2"/>
  <c r="Q81" i="2" s="1"/>
  <c r="K8" i="2" s="1"/>
  <c r="M8" i="2" s="1"/>
  <c r="N8" i="2" s="1"/>
  <c r="G192" i="5"/>
  <c r="G196" i="5"/>
  <c r="G187" i="5"/>
  <c r="G188" i="5"/>
  <c r="G185" i="5"/>
  <c r="G191" i="5"/>
  <c r="G193" i="5"/>
  <c r="G194" i="5"/>
  <c r="G190" i="5"/>
  <c r="G186" i="5"/>
  <c r="G195" i="5"/>
  <c r="G189" i="5"/>
  <c r="G197" i="5"/>
  <c r="N189" i="5"/>
  <c r="D142" i="5"/>
  <c r="D139" i="5"/>
  <c r="D133" i="5"/>
  <c r="D144" i="5"/>
  <c r="D138" i="5"/>
  <c r="D140" i="5"/>
  <c r="D135" i="5"/>
  <c r="D134" i="5"/>
  <c r="D143" i="5"/>
  <c r="D137" i="5"/>
  <c r="D136" i="5"/>
  <c r="D145" i="5"/>
  <c r="D141" i="5"/>
  <c r="Q91" i="2"/>
  <c r="K18" i="2" s="1"/>
  <c r="M18" i="2" s="1"/>
  <c r="N18" i="2" s="1"/>
  <c r="H93" i="2"/>
  <c r="I93" i="2"/>
  <c r="J93" i="2"/>
  <c r="L20" i="2"/>
  <c r="N93" i="2"/>
  <c r="G93" i="2"/>
  <c r="L93" i="2"/>
  <c r="E93" i="2"/>
  <c r="P93" i="2"/>
  <c r="K93" i="2"/>
  <c r="D93" i="2"/>
  <c r="M93" i="2"/>
  <c r="O93" i="2"/>
  <c r="F93" i="2"/>
  <c r="L22" i="2" a="1"/>
  <c r="L22" i="2" s="1"/>
  <c r="L19" i="2"/>
  <c r="L92" i="2"/>
  <c r="H92" i="2"/>
  <c r="P92" i="2"/>
  <c r="O92" i="2"/>
  <c r="G92" i="2"/>
  <c r="N92" i="2"/>
  <c r="M92" i="2"/>
  <c r="F92" i="2"/>
  <c r="I92" i="2"/>
  <c r="E92" i="2"/>
  <c r="J92" i="2"/>
  <c r="K92" i="2"/>
  <c r="F192" i="5" l="1"/>
  <c r="E187" i="5"/>
  <c r="J193" i="5"/>
  <c r="H197" i="5"/>
  <c r="F191" i="5"/>
  <c r="N141" i="5"/>
  <c r="H196" i="5"/>
  <c r="J185" i="5"/>
  <c r="J194" i="5"/>
  <c r="F197" i="5"/>
  <c r="H193" i="5"/>
  <c r="J192" i="5"/>
  <c r="H189" i="5"/>
  <c r="J191" i="5"/>
  <c r="N144" i="5"/>
  <c r="H185" i="5"/>
  <c r="J188" i="5"/>
  <c r="N142" i="5"/>
  <c r="H188" i="5"/>
  <c r="J189" i="5"/>
  <c r="N134" i="5"/>
  <c r="J190" i="5"/>
  <c r="N186" i="5"/>
  <c r="N139" i="5"/>
  <c r="N143" i="5"/>
  <c r="N188" i="5"/>
  <c r="N193" i="5"/>
  <c r="N138" i="5"/>
  <c r="H195" i="5"/>
  <c r="H191" i="5"/>
  <c r="J186" i="5"/>
  <c r="N190" i="5"/>
  <c r="N140" i="5"/>
  <c r="N145" i="5"/>
  <c r="H186" i="5"/>
  <c r="H190" i="5"/>
  <c r="J187" i="5"/>
  <c r="N192" i="5"/>
  <c r="N195" i="5"/>
  <c r="N135" i="5"/>
  <c r="N133" i="5"/>
  <c r="H194" i="5"/>
  <c r="H192" i="5"/>
  <c r="J196" i="5"/>
  <c r="N191" i="5"/>
  <c r="N197" i="5"/>
  <c r="N194" i="5"/>
  <c r="N196" i="5"/>
  <c r="N137" i="5"/>
  <c r="J195" i="5"/>
  <c r="N185" i="5"/>
  <c r="E186" i="5"/>
  <c r="E195" i="5"/>
  <c r="P192" i="5"/>
  <c r="M191" i="5"/>
  <c r="E142" i="5"/>
  <c r="E138" i="5"/>
  <c r="E141" i="5"/>
  <c r="P194" i="5"/>
  <c r="P186" i="5"/>
  <c r="M194" i="5"/>
  <c r="M185" i="5"/>
  <c r="P189" i="5"/>
  <c r="J139" i="5"/>
  <c r="J141" i="5"/>
  <c r="J144" i="5"/>
  <c r="P141" i="5"/>
  <c r="J136" i="5"/>
  <c r="P139" i="5"/>
  <c r="O138" i="5"/>
  <c r="O137" i="5"/>
  <c r="L134" i="5"/>
  <c r="F144" i="5"/>
  <c r="F134" i="5"/>
  <c r="P195" i="5"/>
  <c r="P193" i="5"/>
  <c r="M186" i="5"/>
  <c r="M197" i="5"/>
  <c r="P197" i="5"/>
  <c r="P191" i="5"/>
  <c r="M187" i="5"/>
  <c r="G133" i="5"/>
  <c r="M195" i="5"/>
  <c r="P188" i="5"/>
  <c r="P185" i="5"/>
  <c r="M196" i="5"/>
  <c r="M193" i="5"/>
  <c r="P190" i="5"/>
  <c r="P196" i="5"/>
  <c r="M190" i="5"/>
  <c r="M188" i="5"/>
  <c r="M192" i="5"/>
  <c r="O185" i="5"/>
  <c r="F139" i="5"/>
  <c r="O194" i="5"/>
  <c r="D196" i="5"/>
  <c r="M139" i="5"/>
  <c r="H145" i="5"/>
  <c r="F145" i="5"/>
  <c r="H141" i="5"/>
  <c r="J133" i="5"/>
  <c r="J135" i="5"/>
  <c r="L137" i="5"/>
  <c r="O145" i="5"/>
  <c r="O144" i="5"/>
  <c r="P144" i="5"/>
  <c r="P145" i="5"/>
  <c r="H143" i="5"/>
  <c r="H134" i="5"/>
  <c r="F143" i="5"/>
  <c r="F137" i="5"/>
  <c r="O143" i="5"/>
  <c r="H140" i="5"/>
  <c r="J137" i="5"/>
  <c r="L136" i="5"/>
  <c r="L144" i="5"/>
  <c r="O142" i="5"/>
  <c r="O134" i="5"/>
  <c r="P138" i="5"/>
  <c r="H142" i="5"/>
  <c r="H138" i="5"/>
  <c r="F140" i="5"/>
  <c r="D195" i="5"/>
  <c r="H135" i="5"/>
  <c r="J142" i="5"/>
  <c r="L139" i="5"/>
  <c r="L141" i="5"/>
  <c r="O139" i="5"/>
  <c r="P143" i="5"/>
  <c r="P142" i="5"/>
  <c r="H144" i="5"/>
  <c r="H139" i="5"/>
  <c r="F141" i="5"/>
  <c r="J145" i="5"/>
  <c r="L142" i="5"/>
  <c r="L145" i="5"/>
  <c r="O141" i="5"/>
  <c r="P136" i="5"/>
  <c r="P140" i="5"/>
  <c r="H136" i="5"/>
  <c r="F135" i="5"/>
  <c r="L138" i="5"/>
  <c r="O133" i="5"/>
  <c r="J140" i="5"/>
  <c r="J143" i="5"/>
  <c r="L140" i="5"/>
  <c r="L143" i="5"/>
  <c r="O140" i="5"/>
  <c r="P134" i="5"/>
  <c r="P137" i="5"/>
  <c r="H133" i="5"/>
  <c r="F138" i="5"/>
  <c r="F142" i="5"/>
  <c r="J138" i="5"/>
  <c r="L135" i="5"/>
  <c r="O136" i="5"/>
  <c r="P135" i="5"/>
  <c r="M133" i="5"/>
  <c r="F136" i="5"/>
  <c r="O197" i="5"/>
  <c r="M145" i="5"/>
  <c r="M143" i="5"/>
  <c r="D187" i="5"/>
  <c r="D189" i="5"/>
  <c r="O193" i="5"/>
  <c r="M134" i="5"/>
  <c r="M142" i="5"/>
  <c r="D190" i="5"/>
  <c r="D194" i="5"/>
  <c r="O192" i="5"/>
  <c r="M141" i="5"/>
  <c r="M137" i="5"/>
  <c r="D191" i="5"/>
  <c r="D186" i="5"/>
  <c r="O195" i="5"/>
  <c r="O188" i="5"/>
  <c r="M135" i="5"/>
  <c r="M144" i="5"/>
  <c r="D188" i="5"/>
  <c r="D185" i="5"/>
  <c r="O191" i="5"/>
  <c r="O190" i="5"/>
  <c r="M140" i="5"/>
  <c r="D193" i="5"/>
  <c r="O186" i="5"/>
  <c r="O187" i="5"/>
  <c r="M138" i="5"/>
  <c r="D192" i="5"/>
  <c r="O189" i="5"/>
  <c r="E139" i="5"/>
  <c r="E185" i="5"/>
  <c r="E197" i="5"/>
  <c r="F186" i="5"/>
  <c r="G144" i="5"/>
  <c r="E145" i="5"/>
  <c r="E192" i="5"/>
  <c r="E196" i="5"/>
  <c r="F190" i="5"/>
  <c r="G141" i="5"/>
  <c r="E144" i="5"/>
  <c r="E140" i="5"/>
  <c r="E191" i="5"/>
  <c r="E194" i="5"/>
  <c r="F188" i="5"/>
  <c r="F196" i="5"/>
  <c r="K188" i="5"/>
  <c r="E134" i="5"/>
  <c r="E136" i="5"/>
  <c r="E189" i="5"/>
  <c r="E193" i="5"/>
  <c r="F187" i="5"/>
  <c r="F194" i="5"/>
  <c r="K196" i="5"/>
  <c r="E133" i="5"/>
  <c r="E137" i="5"/>
  <c r="E190" i="5"/>
  <c r="L187" i="5"/>
  <c r="F189" i="5"/>
  <c r="F185" i="5"/>
  <c r="E135" i="5"/>
  <c r="F193" i="5"/>
  <c r="I189" i="5"/>
  <c r="I188" i="5"/>
  <c r="I187" i="5"/>
  <c r="I194" i="5"/>
  <c r="L194" i="5"/>
  <c r="I196" i="5"/>
  <c r="K197" i="5"/>
  <c r="L195" i="5"/>
  <c r="K194" i="5"/>
  <c r="L190" i="5"/>
  <c r="L191" i="5"/>
  <c r="I185" i="5"/>
  <c r="I192" i="5"/>
  <c r="K187" i="5"/>
  <c r="K190" i="5"/>
  <c r="L196" i="5"/>
  <c r="L186" i="5"/>
  <c r="L192" i="5"/>
  <c r="I186" i="5"/>
  <c r="I195" i="5"/>
  <c r="K189" i="5"/>
  <c r="K186" i="5"/>
  <c r="L193" i="5"/>
  <c r="L185" i="5"/>
  <c r="I193" i="5"/>
  <c r="I197" i="5"/>
  <c r="K185" i="5"/>
  <c r="K195" i="5"/>
  <c r="I137" i="5"/>
  <c r="L189" i="5"/>
  <c r="L188" i="5"/>
  <c r="I191" i="5"/>
  <c r="K192" i="5"/>
  <c r="K191" i="5"/>
  <c r="I139" i="5"/>
  <c r="K142" i="5"/>
  <c r="K140" i="5"/>
  <c r="I136" i="5"/>
  <c r="I143" i="5"/>
  <c r="I141" i="5"/>
  <c r="I145" i="5"/>
  <c r="I144" i="5"/>
  <c r="I140" i="5"/>
  <c r="I142" i="5"/>
  <c r="I133" i="5"/>
  <c r="I134" i="5"/>
  <c r="I138" i="5"/>
  <c r="G135" i="5"/>
  <c r="K145" i="5"/>
  <c r="G143" i="5"/>
  <c r="G138" i="5"/>
  <c r="K138" i="5"/>
  <c r="K136" i="5"/>
  <c r="K134" i="5"/>
  <c r="G142" i="5"/>
  <c r="G136" i="5"/>
  <c r="K139" i="5"/>
  <c r="K144" i="5"/>
  <c r="G139" i="5"/>
  <c r="G140" i="5"/>
  <c r="K137" i="5"/>
  <c r="K141" i="5"/>
  <c r="G134" i="5"/>
  <c r="G137" i="5"/>
  <c r="K133" i="5"/>
  <c r="K135" i="5"/>
  <c r="Q93" i="2"/>
  <c r="K20" i="2" s="1"/>
  <c r="M20" i="2" s="1"/>
  <c r="N20" i="2" s="1"/>
  <c r="Q92" i="2"/>
  <c r="K19" i="2" s="1"/>
  <c r="M19" i="2" s="1"/>
  <c r="N19" i="2" s="1"/>
  <c r="P21" i="5" l="1"/>
  <c r="Q21" i="5" s="1"/>
  <c r="J5" i="19" s="1"/>
  <c r="L21" i="5"/>
  <c r="M21" i="5" s="1"/>
  <c r="K22" i="2"/>
  <c r="M22" i="2" s="1"/>
  <c r="I6" i="19" s="1"/>
  <c r="J44" i="19" l="1"/>
  <c r="J6" i="19"/>
  <c r="J8" i="19" s="1"/>
  <c r="J45" i="19"/>
  <c r="J43" i="19"/>
  <c r="I38" i="19"/>
  <c r="I39" i="19"/>
  <c r="J32" i="19"/>
  <c r="J38" i="19"/>
  <c r="I27" i="19"/>
  <c r="J19" i="19"/>
  <c r="J20" i="19"/>
  <c r="J26" i="19"/>
  <c r="I14" i="19"/>
  <c r="J14" i="19"/>
  <c r="N21" i="5"/>
  <c r="J7" i="19"/>
  <c r="R21" i="5"/>
  <c r="N22" i="2"/>
  <c r="I44" i="19" l="1"/>
  <c r="I45" i="19"/>
  <c r="J33" i="19"/>
  <c r="J39" i="19"/>
  <c r="J37" i="19"/>
  <c r="I26" i="19"/>
  <c r="J31" i="19"/>
  <c r="I32" i="19"/>
  <c r="I33" i="19"/>
  <c r="I15" i="19"/>
  <c r="J27" i="19"/>
  <c r="J25" i="19"/>
  <c r="J21" i="19"/>
  <c r="I20" i="19"/>
  <c r="I21" i="19"/>
  <c r="J15" i="19"/>
  <c r="J13" i="19"/>
  <c r="I9" i="19"/>
  <c r="I8" i="19"/>
  <c r="J9" i="1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<sst xmlns="http://schemas.openxmlformats.org/spreadsheetml/2006/main" count="2209" uniqueCount="202">
  <si>
    <t>Illustrative 6x6</t>
  </si>
  <si>
    <t># Active AYs</t>
  </si>
  <si>
    <t># of AYs</t>
  </si>
  <si>
    <t>Method</t>
  </si>
  <si>
    <t>Run-off Mean</t>
  </si>
  <si>
    <t>1 Yr Mean</t>
  </si>
  <si>
    <t>Run-off Variance</t>
  </si>
  <si>
    <t>1 Yr Variance</t>
  </si>
  <si>
    <r>
      <rPr>
        <b/>
        <sz val="11"/>
        <color rgb="FFFF0000"/>
        <rFont val="Calibri"/>
        <family val="2"/>
        <scheme val="minor"/>
      </rPr>
      <t xml:space="preserve">Total Run-off </t>
    </r>
    <r>
      <rPr>
        <b/>
        <sz val="11"/>
        <rFont val="Calibri"/>
        <family val="2"/>
        <scheme val="minor"/>
      </rPr>
      <t>Standard Error</t>
    </r>
  </si>
  <si>
    <r>
      <rPr>
        <b/>
        <sz val="11"/>
        <color rgb="FFFF0000"/>
        <rFont val="Calibri"/>
        <family val="2"/>
        <scheme val="minor"/>
      </rPr>
      <t xml:space="preserve">Total Run-off </t>
    </r>
    <r>
      <rPr>
        <b/>
        <sz val="11"/>
        <rFont val="Calibri"/>
        <family val="2"/>
        <scheme val="minor"/>
      </rPr>
      <t>CV of Reserve</t>
    </r>
  </si>
  <si>
    <r>
      <rPr>
        <b/>
        <sz val="11"/>
        <color rgb="FFFF0000"/>
        <rFont val="Calibri"/>
        <family val="2"/>
        <scheme val="minor"/>
      </rPr>
      <t>1-year</t>
    </r>
    <r>
      <rPr>
        <b/>
        <sz val="11"/>
        <rFont val="Calibri"/>
        <family val="2"/>
        <scheme val="minor"/>
      </rPr>
      <t xml:space="preserve"> Standard Error</t>
    </r>
  </si>
  <si>
    <r>
      <rPr>
        <b/>
        <sz val="11"/>
        <color rgb="FFFF0000"/>
        <rFont val="Calibri"/>
        <family val="2"/>
        <scheme val="minor"/>
      </rPr>
      <t>1-year</t>
    </r>
    <r>
      <rPr>
        <b/>
        <sz val="11"/>
        <rFont val="Calibri"/>
        <family val="2"/>
        <scheme val="minor"/>
      </rPr>
      <t xml:space="preserve"> CV of Reserve</t>
    </r>
  </si>
  <si>
    <t>Parameter Error Ult</t>
  </si>
  <si>
    <t>Parameter Error 1 Yr</t>
  </si>
  <si>
    <t>Total Incl. Para Ult</t>
  </si>
  <si>
    <t>Total Incl. Para 1 Yr</t>
  </si>
  <si>
    <t>ω</t>
  </si>
  <si>
    <t>α</t>
  </si>
  <si>
    <r>
      <rPr>
        <b/>
        <sz val="11"/>
        <rFont val="Calibri"/>
        <family val="2"/>
      </rPr>
      <t>λ</t>
    </r>
    <r>
      <rPr>
        <b/>
        <vertAlign val="superscript"/>
        <sz val="11"/>
        <rFont val="Calibri"/>
        <family val="2"/>
        <scheme val="minor"/>
      </rPr>
      <t>2</t>
    </r>
  </si>
  <si>
    <r>
      <rPr>
        <b/>
        <sz val="11"/>
        <rFont val="Calibri"/>
        <family val="2"/>
      </rPr>
      <t>θ</t>
    </r>
    <r>
      <rPr>
        <b/>
        <vertAlign val="superscript"/>
        <sz val="11"/>
        <rFont val="Calibri"/>
        <family val="2"/>
        <scheme val="minor"/>
      </rPr>
      <t>2</t>
    </r>
  </si>
  <si>
    <t>Eq. (3.13)</t>
  </si>
  <si>
    <t>Eq. (3.19)</t>
  </si>
  <si>
    <t>Eq. (3.14)</t>
  </si>
  <si>
    <t>Eq. (3.20)</t>
  </si>
  <si>
    <t>Eq. (3.15)</t>
  </si>
  <si>
    <t>Eq. (3.21)</t>
  </si>
  <si>
    <t>Feng-Robbin</t>
  </si>
  <si>
    <t xml:space="preserve">   Full Adjustment</t>
  </si>
  <si>
    <t xml:space="preserve">   Diagonal Calibrated</t>
  </si>
  <si>
    <t xml:space="preserve">   Fill-in</t>
  </si>
  <si>
    <t>Rehman-Klugman</t>
  </si>
  <si>
    <r>
      <t xml:space="preserve">   λ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using Eq. (7.01)</t>
    </r>
  </si>
  <si>
    <t>n/a</t>
  </si>
  <si>
    <t>AY</t>
  </si>
  <si>
    <t>AY #</t>
  </si>
  <si>
    <t>Dev Age</t>
  </si>
  <si>
    <t>Diagonal Ult</t>
  </si>
  <si>
    <t>Paid</t>
  </si>
  <si>
    <t>Reserve</t>
  </si>
  <si>
    <t>y</t>
  </si>
  <si>
    <t>d</t>
  </si>
  <si>
    <r>
      <t>U</t>
    </r>
    <r>
      <rPr>
        <b/>
        <vertAlign val="subscript"/>
        <sz val="11"/>
        <rFont val="Calibri"/>
        <family val="2"/>
        <scheme val="minor"/>
      </rPr>
      <t>y, Y-d+1</t>
    </r>
  </si>
  <si>
    <r>
      <t>C</t>
    </r>
    <r>
      <rPr>
        <b/>
        <vertAlign val="subscript"/>
        <sz val="11"/>
        <rFont val="Calibri"/>
        <family val="2"/>
        <scheme val="minor"/>
      </rPr>
      <t>y, Y-d+1</t>
    </r>
  </si>
  <si>
    <r>
      <t>U</t>
    </r>
    <r>
      <rPr>
        <b/>
        <vertAlign val="subscript"/>
        <sz val="11"/>
        <rFont val="Calibri"/>
        <family val="2"/>
        <scheme val="minor"/>
      </rPr>
      <t>y, Y-d+1</t>
    </r>
    <r>
      <rPr>
        <b/>
        <sz val="11"/>
        <rFont val="Calibri"/>
        <family val="2"/>
        <scheme val="minor"/>
      </rPr>
      <t>-C</t>
    </r>
    <r>
      <rPr>
        <b/>
        <vertAlign val="subscript"/>
        <sz val="11"/>
        <rFont val="Calibri"/>
        <family val="2"/>
        <scheme val="minor"/>
      </rPr>
      <t>y, Y-d+1</t>
    </r>
  </si>
  <si>
    <t>Eq. (3.12)</t>
  </si>
  <si>
    <t>Eq. (3.18)</t>
  </si>
  <si>
    <t>Eq. (6.02)</t>
  </si>
  <si>
    <t>Eq. (6.01)</t>
  </si>
  <si>
    <t>Total All AYs</t>
  </si>
  <si>
    <t>ATA UDF</t>
  </si>
  <si>
    <t>ATU UDF</t>
  </si>
  <si>
    <t>Weight</t>
  </si>
  <si>
    <t>Cumulative Weight by Age</t>
  </si>
  <si>
    <r>
      <t>g</t>
    </r>
    <r>
      <rPr>
        <b/>
        <vertAlign val="subscript"/>
        <sz val="11"/>
        <rFont val="Calibri"/>
        <family val="2"/>
        <scheme val="minor"/>
      </rPr>
      <t>d</t>
    </r>
  </si>
  <si>
    <r>
      <t>G</t>
    </r>
    <r>
      <rPr>
        <b/>
        <vertAlign val="subscript"/>
        <sz val="11"/>
        <rFont val="Calibri"/>
        <family val="2"/>
        <scheme val="minor"/>
      </rPr>
      <t>d</t>
    </r>
  </si>
  <si>
    <r>
      <t>r</t>
    </r>
    <r>
      <rPr>
        <b/>
        <vertAlign val="subscript"/>
        <sz val="11"/>
        <rFont val="Calibri"/>
        <family val="2"/>
        <scheme val="minor"/>
      </rPr>
      <t>y</t>
    </r>
  </si>
  <si>
    <r>
      <t>R</t>
    </r>
    <r>
      <rPr>
        <b/>
        <vertAlign val="subscript"/>
        <sz val="11"/>
        <rFont val="Calibri"/>
        <family val="2"/>
        <scheme val="minor"/>
      </rPr>
      <t>d</t>
    </r>
  </si>
  <si>
    <r>
      <rPr>
        <b/>
        <sz val="11"/>
        <rFont val="Calibri"/>
        <family val="2"/>
      </rPr>
      <t>ω</t>
    </r>
    <r>
      <rPr>
        <b/>
        <vertAlign val="subscript"/>
        <sz val="11"/>
        <rFont val="Calibri"/>
        <family val="2"/>
        <scheme val="minor"/>
      </rPr>
      <t>y</t>
    </r>
  </si>
  <si>
    <r>
      <rPr>
        <b/>
        <sz val="11"/>
        <rFont val="Calibri"/>
        <family val="2"/>
      </rPr>
      <t>α</t>
    </r>
    <r>
      <rPr>
        <b/>
        <vertAlign val="subscript"/>
        <sz val="11"/>
        <rFont val="Calibri"/>
        <family val="2"/>
        <scheme val="minor"/>
      </rPr>
      <t>y</t>
    </r>
  </si>
  <si>
    <r>
      <rPr>
        <b/>
        <sz val="11"/>
        <rFont val="Calibri"/>
        <family val="2"/>
      </rPr>
      <t>λ</t>
    </r>
    <r>
      <rPr>
        <b/>
        <vertAlign val="subscript"/>
        <sz val="11"/>
        <rFont val="Calibri"/>
        <family val="2"/>
        <scheme val="minor"/>
      </rPr>
      <t>y</t>
    </r>
    <r>
      <rPr>
        <b/>
        <vertAlign val="superscript"/>
        <sz val="11"/>
        <rFont val="Calibri"/>
        <family val="2"/>
        <scheme val="minor"/>
      </rPr>
      <t>2</t>
    </r>
  </si>
  <si>
    <r>
      <rPr>
        <b/>
        <sz val="11"/>
        <rFont val="Calibri"/>
        <family val="2"/>
      </rPr>
      <t>θ</t>
    </r>
    <r>
      <rPr>
        <b/>
        <vertAlign val="subscript"/>
        <sz val="11"/>
        <rFont val="Calibri"/>
        <family val="2"/>
        <scheme val="minor"/>
      </rPr>
      <t>y</t>
    </r>
    <r>
      <rPr>
        <b/>
        <vertAlign val="superscript"/>
        <sz val="11"/>
        <rFont val="Calibri"/>
        <family val="2"/>
        <scheme val="minor"/>
      </rPr>
      <t>2</t>
    </r>
  </si>
  <si>
    <t>Eq. (3.03)</t>
  </si>
  <si>
    <t>Eq. (3.04)</t>
  </si>
  <si>
    <t>Eq. (3.05)</t>
  </si>
  <si>
    <t>Eq. (3.06)</t>
  </si>
  <si>
    <t>Eq. (3.10)</t>
  </si>
  <si>
    <t>Eq. (3.16)</t>
  </si>
  <si>
    <t>Eq. (3.11)</t>
  </si>
  <si>
    <t>Eq. (3.17)</t>
  </si>
  <si>
    <r>
      <t>Feng-Robbin Triangle of Ultimate Losses U</t>
    </r>
    <r>
      <rPr>
        <b/>
        <vertAlign val="subscript"/>
        <sz val="11"/>
        <rFont val="Calibri"/>
        <family val="2"/>
        <scheme val="minor"/>
      </rPr>
      <t>y,d</t>
    </r>
  </si>
  <si>
    <t>Include?</t>
  </si>
  <si>
    <t>Diagonal</t>
  </si>
  <si>
    <t>Total</t>
  </si>
  <si>
    <r>
      <t>Feng-Robbin Triangle of Ultimate Development Factors (UDF) g</t>
    </r>
    <r>
      <rPr>
        <b/>
        <vertAlign val="subscript"/>
        <sz val="11"/>
        <rFont val="Calibri"/>
        <family val="2"/>
        <scheme val="minor"/>
      </rPr>
      <t>y,d</t>
    </r>
  </si>
  <si>
    <r>
      <t>Wtd Avg ATA g</t>
    </r>
    <r>
      <rPr>
        <b/>
        <vertAlign val="subscript"/>
        <sz val="10"/>
        <rFont val="Calibri"/>
        <family val="2"/>
        <scheme val="minor"/>
      </rPr>
      <t>d</t>
    </r>
  </si>
  <si>
    <r>
      <t>ATU G</t>
    </r>
    <r>
      <rPr>
        <b/>
        <vertAlign val="subscript"/>
        <sz val="10"/>
        <rFont val="Calibri"/>
        <family val="2"/>
        <scheme val="minor"/>
      </rPr>
      <t>d</t>
    </r>
  </si>
  <si>
    <r>
      <t>Feng-Robbin Triangle of Log UDF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</t>
    </r>
  </si>
  <si>
    <r>
      <t xml:space="preserve">Sample Mean </t>
    </r>
    <r>
      <rPr>
        <b/>
        <sz val="10"/>
        <rFont val="Calibri"/>
        <family val="2"/>
      </rPr>
      <t>μ</t>
    </r>
    <r>
      <rPr>
        <b/>
        <vertAlign val="subscript"/>
        <sz val="10"/>
        <rFont val="Calibri"/>
        <family val="2"/>
        <scheme val="minor"/>
      </rPr>
      <t>d</t>
    </r>
  </si>
  <si>
    <r>
      <t xml:space="preserve">Sample Variance </t>
    </r>
    <r>
      <rPr>
        <b/>
        <sz val="10"/>
        <rFont val="Calibri"/>
        <family val="2"/>
      </rPr>
      <t>σ</t>
    </r>
    <r>
      <rPr>
        <b/>
        <vertAlign val="subscript"/>
        <sz val="10"/>
        <rFont val="Calibri"/>
        <family val="2"/>
        <scheme val="minor"/>
      </rPr>
      <t>d</t>
    </r>
    <r>
      <rPr>
        <b/>
        <vertAlign val="superscript"/>
        <sz val="10"/>
        <rFont val="Calibri"/>
        <family val="2"/>
        <scheme val="minor"/>
      </rPr>
      <t>2</t>
    </r>
  </si>
  <si>
    <r>
      <t>Feng-Robbin Square with Fill-in Log UDF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</t>
    </r>
  </si>
  <si>
    <t>Sample Mean</t>
  </si>
  <si>
    <t>Sample Variance</t>
  </si>
  <si>
    <r>
      <t>SD Adj Factor X</t>
    </r>
    <r>
      <rPr>
        <b/>
        <vertAlign val="subscript"/>
        <sz val="10"/>
        <rFont val="Calibri"/>
        <family val="2"/>
        <scheme val="minor"/>
      </rPr>
      <t>n</t>
    </r>
  </si>
  <si>
    <r>
      <t>Feng-Robbin Nominal (Raw) Variance-Covariance Matrix of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 - Matrix N</t>
    </r>
  </si>
  <si>
    <t>Cumulative</t>
  </si>
  <si>
    <t>Rehman Variance</t>
  </si>
  <si>
    <r>
      <t>Feng-Robbin Variance-Covariance Matrix of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 using Fill-in Procedure - Matrix M</t>
    </r>
    <r>
      <rPr>
        <b/>
        <vertAlign val="subscript"/>
        <sz val="11"/>
        <rFont val="Calibri"/>
        <family val="2"/>
        <scheme val="minor"/>
      </rPr>
      <t>Fill-in</t>
    </r>
  </si>
  <si>
    <r>
      <t>Feng-Robbin Variance-Covariance Matrix of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 using Diagonal Calibrated Procedure - Matrix M</t>
    </r>
    <r>
      <rPr>
        <b/>
        <vertAlign val="subscript"/>
        <sz val="11"/>
        <rFont val="Calibri"/>
        <family val="2"/>
        <scheme val="minor"/>
      </rPr>
      <t>Diag</t>
    </r>
  </si>
  <si>
    <r>
      <t>Feng-Robbin Variance-Covariance Matrix of ln(g</t>
    </r>
    <r>
      <rPr>
        <b/>
        <vertAlign val="subscript"/>
        <sz val="11"/>
        <rFont val="Calibri"/>
        <family val="2"/>
        <scheme val="minor"/>
      </rPr>
      <t>d</t>
    </r>
    <r>
      <rPr>
        <b/>
        <sz val="11"/>
        <rFont val="Calibri"/>
        <family val="2"/>
        <scheme val="minor"/>
      </rPr>
      <t>) using Full Adjustment Procedure - Matrix M</t>
    </r>
    <r>
      <rPr>
        <b/>
        <vertAlign val="subscript"/>
        <sz val="11"/>
        <rFont val="Calibri"/>
        <family val="2"/>
        <scheme val="minor"/>
      </rPr>
      <t>Full</t>
    </r>
  </si>
  <si>
    <t>Weight r_d</t>
  </si>
  <si>
    <t>Cumulative R_d</t>
  </si>
  <si>
    <t>Reserve Risk Results</t>
  </si>
  <si>
    <t>Study</t>
  </si>
  <si>
    <t>Source Paid Loss Triangle</t>
  </si>
  <si>
    <t>Ultimate Loss Methodology</t>
  </si>
  <si>
    <t>Quantity</t>
  </si>
  <si>
    <t>Feng Robbin Method</t>
  </si>
  <si>
    <t>FR - Diagonal</t>
  </si>
  <si>
    <t>FR - Fill in</t>
  </si>
  <si>
    <t>Rehman Klugman Method</t>
  </si>
  <si>
    <t>Siegenthaler Method</t>
  </si>
  <si>
    <t>Mack and Merz Wuthrich Methods</t>
  </si>
  <si>
    <t>Triangle 1 - Stable Very Short-tailed Triangle</t>
  </si>
  <si>
    <t>Chain Ladder</t>
  </si>
  <si>
    <t>Reserve Projection</t>
  </si>
  <si>
    <t>1yr Standard Error</t>
  </si>
  <si>
    <t>Total Run-off Standard Error</t>
  </si>
  <si>
    <t>1yr CV</t>
  </si>
  <si>
    <t>Total Run-off CV</t>
  </si>
  <si>
    <t>Ratio of 1yr to Ultimate Risk</t>
  </si>
  <si>
    <t>Triangle 2 - Short tailed triangle with Medium Volatility</t>
  </si>
  <si>
    <t>BF</t>
  </si>
  <si>
    <t>Triangle 3 - Long-tailed Volatile Triangle</t>
  </si>
  <si>
    <t>Actuarial Best Estimate</t>
  </si>
  <si>
    <t>Management Booked Aggresively</t>
  </si>
  <si>
    <r>
      <t>Triangle 1 Reserving Worksheet - Paid Losses C</t>
    </r>
    <r>
      <rPr>
        <b/>
        <vertAlign val="subscript"/>
        <sz val="11"/>
        <rFont val="Calibri"/>
        <family val="2"/>
        <scheme val="minor"/>
      </rPr>
      <t>y,d</t>
    </r>
  </si>
  <si>
    <t>Source data from Siegenthaler (2019)</t>
  </si>
  <si>
    <t>AY\Age</t>
  </si>
  <si>
    <r>
      <t>Triangle 1 Reserving Worksheet - Triangle of Chain-Ladder Ultimate Loss U</t>
    </r>
    <r>
      <rPr>
        <b/>
        <vertAlign val="subscript"/>
        <sz val="11"/>
        <rFont val="Calibri"/>
        <family val="2"/>
        <scheme val="minor"/>
      </rPr>
      <t xml:space="preserve">chain-ladder </t>
    </r>
  </si>
  <si>
    <t>Ultimate loss triangle given by Siegenthaler (2019)</t>
  </si>
  <si>
    <r>
      <t>Triangle 2 Reserving Worksheet - Paid Losses C</t>
    </r>
    <r>
      <rPr>
        <b/>
        <vertAlign val="subscript"/>
        <sz val="11"/>
        <rFont val="Calibri"/>
        <family val="2"/>
        <scheme val="minor"/>
      </rPr>
      <t>y,d</t>
    </r>
  </si>
  <si>
    <t>Source Data</t>
  </si>
  <si>
    <r>
      <t>Triangle 2 Reserving Worksheet - Age-to-Age Loss Development Factors f</t>
    </r>
    <r>
      <rPr>
        <b/>
        <vertAlign val="subscript"/>
        <sz val="11"/>
        <rFont val="Calibri"/>
        <family val="2"/>
        <scheme val="minor"/>
      </rPr>
      <t>y,d</t>
    </r>
  </si>
  <si>
    <t>All yr Wt Avg</t>
  </si>
  <si>
    <t>All yr Simple Avg</t>
  </si>
  <si>
    <t>Selected ATA</t>
  </si>
  <si>
    <t>ATU</t>
  </si>
  <si>
    <r>
      <t>Triangle 2 Reserving Worksheet - Triangle of Selected Age to Ultimate Factors F</t>
    </r>
    <r>
      <rPr>
        <b/>
        <vertAlign val="subscript"/>
        <sz val="11"/>
        <rFont val="Calibri"/>
        <family val="2"/>
        <scheme val="minor"/>
      </rPr>
      <t>y,d</t>
    </r>
  </si>
  <si>
    <t>Selected based on 50% weight each from all year weighted avg and all year simple avg</t>
  </si>
  <si>
    <r>
      <t>Triangle 2 Reserving Worksheet - Triangle of Chain-Ladder Ultimate Loss U</t>
    </r>
    <r>
      <rPr>
        <b/>
        <vertAlign val="subscript"/>
        <sz val="11"/>
        <rFont val="Calibri"/>
        <family val="2"/>
        <scheme val="minor"/>
      </rPr>
      <t xml:space="preserve">chain-ladder </t>
    </r>
  </si>
  <si>
    <r>
      <t>U</t>
    </r>
    <r>
      <rPr>
        <b/>
        <vertAlign val="subscript"/>
        <sz val="11"/>
        <rFont val="Calibri"/>
        <family val="2"/>
        <scheme val="minor"/>
      </rPr>
      <t>chain-ladder</t>
    </r>
    <r>
      <rPr>
        <b/>
        <sz val="11"/>
        <rFont val="Calibri"/>
        <family val="2"/>
        <scheme val="minor"/>
      </rPr>
      <t xml:space="preserve"> = C</t>
    </r>
    <r>
      <rPr>
        <b/>
        <vertAlign val="subscript"/>
        <sz val="11"/>
        <rFont val="Calibri"/>
        <family val="2"/>
        <scheme val="minor"/>
      </rPr>
      <t>y,d</t>
    </r>
    <r>
      <rPr>
        <b/>
        <sz val="11"/>
        <rFont val="Calibri"/>
        <family val="2"/>
        <scheme val="minor"/>
      </rPr>
      <t xml:space="preserve"> x F</t>
    </r>
    <r>
      <rPr>
        <b/>
        <vertAlign val="subscript"/>
        <sz val="11"/>
        <rFont val="Calibri"/>
        <family val="2"/>
        <scheme val="minor"/>
      </rPr>
      <t>y,d</t>
    </r>
  </si>
  <si>
    <r>
      <t>Triangle 2 Reserving Worksheet - Triangle of A Priori Ultimate Loss U</t>
    </r>
    <r>
      <rPr>
        <b/>
        <vertAlign val="subscript"/>
        <sz val="11"/>
        <rFont val="Calibri"/>
        <family val="2"/>
        <scheme val="minor"/>
      </rPr>
      <t>a priori</t>
    </r>
  </si>
  <si>
    <t>Externally determined, at 65.6% Loss Ratio</t>
  </si>
  <si>
    <r>
      <t>Triangle 2 Reserving Worksheet - Triangle of Bornhuetter-Ferguson Ultimate Loss U</t>
    </r>
    <r>
      <rPr>
        <b/>
        <vertAlign val="subscript"/>
        <sz val="11"/>
        <rFont val="Calibri"/>
        <family val="2"/>
        <scheme val="minor"/>
      </rPr>
      <t>BF</t>
    </r>
  </si>
  <si>
    <r>
      <t>U</t>
    </r>
    <r>
      <rPr>
        <b/>
        <vertAlign val="subscript"/>
        <sz val="11"/>
        <rFont val="Calibri"/>
        <family val="2"/>
        <scheme val="minor"/>
      </rPr>
      <t>BF</t>
    </r>
    <r>
      <rPr>
        <b/>
        <sz val="11"/>
        <rFont val="Calibri"/>
        <family val="2"/>
        <scheme val="minor"/>
      </rPr>
      <t xml:space="preserve"> = C</t>
    </r>
    <r>
      <rPr>
        <b/>
        <vertAlign val="subscript"/>
        <sz val="11"/>
        <rFont val="Calibri"/>
        <family val="2"/>
        <scheme val="minor"/>
      </rPr>
      <t>y,d</t>
    </r>
    <r>
      <rPr>
        <b/>
        <sz val="11"/>
        <rFont val="Calibri"/>
        <family val="2"/>
        <scheme val="minor"/>
      </rPr>
      <t xml:space="preserve"> + U</t>
    </r>
    <r>
      <rPr>
        <b/>
        <vertAlign val="subscript"/>
        <sz val="11"/>
        <rFont val="Calibri"/>
        <family val="2"/>
        <scheme val="minor"/>
      </rPr>
      <t>a priori</t>
    </r>
    <r>
      <rPr>
        <b/>
        <sz val="11"/>
        <rFont val="Calibri"/>
        <family val="2"/>
        <scheme val="minor"/>
      </rPr>
      <t xml:space="preserve"> x (1- F</t>
    </r>
    <r>
      <rPr>
        <b/>
        <vertAlign val="subscript"/>
        <sz val="11"/>
        <rFont val="Calibri"/>
        <family val="2"/>
        <scheme val="minor"/>
      </rPr>
      <t>y,d</t>
    </r>
    <r>
      <rPr>
        <b/>
        <sz val="11"/>
        <rFont val="Calibri"/>
        <family val="2"/>
        <scheme val="minor"/>
      </rPr>
      <t>)</t>
    </r>
  </si>
  <si>
    <r>
      <t>Triangle 2 Reserving Worksheet - Triangle of Actuarial Central Estimate Ultimate Loss U</t>
    </r>
    <r>
      <rPr>
        <b/>
        <vertAlign val="subscript"/>
        <sz val="11"/>
        <rFont val="Calibri"/>
        <family val="2"/>
        <scheme val="minor"/>
      </rPr>
      <t>central</t>
    </r>
  </si>
  <si>
    <t>If LDF &lt; 1.2, Equals Chain-Ladder Ultimate; If LDF &gt; 5, Equals A Priori Ultimate; Else Equals BF Ultimate</t>
  </si>
  <si>
    <r>
      <t>Triangle 2 Reserving Worksheet - Management Booked Ultimate Loss U</t>
    </r>
    <r>
      <rPr>
        <b/>
        <vertAlign val="subscript"/>
        <sz val="11"/>
        <rFont val="Calibri"/>
        <family val="2"/>
        <scheme val="minor"/>
      </rPr>
      <t>booked</t>
    </r>
  </si>
  <si>
    <t>Use BF Method at 85% loss ratio instead of 65%</t>
  </si>
  <si>
    <r>
      <t>Triangle 3 Reserving Worksheet - Paid Losses C</t>
    </r>
    <r>
      <rPr>
        <b/>
        <vertAlign val="subscript"/>
        <sz val="11"/>
        <rFont val="Calibri"/>
        <family val="2"/>
        <scheme val="minor"/>
      </rPr>
      <t>y,d</t>
    </r>
  </si>
  <si>
    <r>
      <t>Triangle 3 Reserving Worksheet - Age-to-Age Loss Development Factors f</t>
    </r>
    <r>
      <rPr>
        <b/>
        <vertAlign val="subscript"/>
        <sz val="11"/>
        <rFont val="Calibri"/>
        <family val="2"/>
        <scheme val="minor"/>
      </rPr>
      <t>y,d</t>
    </r>
  </si>
  <si>
    <r>
      <t>Triangle 3 Reserving Worksheet - Triangle of Selected Age to Ultimate Factors F</t>
    </r>
    <r>
      <rPr>
        <b/>
        <vertAlign val="subscript"/>
        <sz val="11"/>
        <rFont val="Calibri"/>
        <family val="2"/>
        <scheme val="minor"/>
      </rPr>
      <t>y,d</t>
    </r>
  </si>
  <si>
    <r>
      <t>Triangle 3 Reserving Worksheet - Triangle of Chain-Ladder Ultimate Loss U</t>
    </r>
    <r>
      <rPr>
        <b/>
        <vertAlign val="subscript"/>
        <sz val="11"/>
        <rFont val="Calibri"/>
        <family val="2"/>
        <scheme val="minor"/>
      </rPr>
      <t xml:space="preserve">chain-ladder </t>
    </r>
  </si>
  <si>
    <r>
      <t>Triangle 3 Reserving Worksheet - Triangle of A Priori Ultimate Loss U</t>
    </r>
    <r>
      <rPr>
        <b/>
        <vertAlign val="subscript"/>
        <sz val="11"/>
        <rFont val="Calibri"/>
        <family val="2"/>
        <scheme val="minor"/>
      </rPr>
      <t>a priori</t>
    </r>
  </si>
  <si>
    <r>
      <t>Triangle 3 Reserving Worksheet - Triangle of Bornhuetter-Ferguson Ultimate Loss U</t>
    </r>
    <r>
      <rPr>
        <b/>
        <vertAlign val="subscript"/>
        <sz val="11"/>
        <rFont val="Calibri"/>
        <family val="2"/>
        <scheme val="minor"/>
      </rPr>
      <t>BF</t>
    </r>
  </si>
  <si>
    <r>
      <t>Triangle 3 Reserving Worksheet - Triangle of Actuarial Central Estimate Ultimate Loss U</t>
    </r>
    <r>
      <rPr>
        <b/>
        <vertAlign val="subscript"/>
        <sz val="11"/>
        <rFont val="Calibri"/>
        <family val="2"/>
        <scheme val="minor"/>
      </rPr>
      <t>central</t>
    </r>
  </si>
  <si>
    <r>
      <t>Triangle 3 Reserving Worksheet - Management Booked Ultimate Loss U</t>
    </r>
    <r>
      <rPr>
        <b/>
        <vertAlign val="subscript"/>
        <sz val="11"/>
        <rFont val="Calibri"/>
        <family val="2"/>
        <scheme val="minor"/>
      </rPr>
      <t>booked</t>
    </r>
  </si>
  <si>
    <t>Use BF Method at 45% loss ratio instead of 65%</t>
  </si>
  <si>
    <t>Study 1</t>
  </si>
  <si>
    <t>Siegenthaler Result Summary</t>
  </si>
  <si>
    <t>Variance Parameter</t>
  </si>
  <si>
    <r>
      <rPr>
        <b/>
        <sz val="11"/>
        <color rgb="FFFF0000"/>
        <rFont val="Calibri"/>
        <family val="2"/>
        <scheme val="minor"/>
      </rPr>
      <t xml:space="preserve">Total Run-off </t>
    </r>
    <r>
      <rPr>
        <b/>
        <sz val="11"/>
        <rFont val="Calibri"/>
        <family val="2"/>
        <scheme val="minor"/>
      </rPr>
      <t>Process Error</t>
    </r>
  </si>
  <si>
    <r>
      <rPr>
        <b/>
        <sz val="11"/>
        <color rgb="FFFF0000"/>
        <rFont val="Calibri"/>
        <family val="2"/>
        <scheme val="minor"/>
      </rPr>
      <t xml:space="preserve">Total Run-off </t>
    </r>
    <r>
      <rPr>
        <b/>
        <sz val="11"/>
        <rFont val="Calibri"/>
        <family val="2"/>
        <scheme val="minor"/>
      </rPr>
      <t>Parameter Error</t>
    </r>
  </si>
  <si>
    <r>
      <rPr>
        <b/>
        <sz val="11"/>
        <color rgb="FFFF0000"/>
        <rFont val="Calibri"/>
        <family val="2"/>
        <scheme val="minor"/>
      </rPr>
      <t xml:space="preserve">Total Run-off </t>
    </r>
    <r>
      <rPr>
        <b/>
        <sz val="11"/>
        <rFont val="Calibri"/>
        <family val="2"/>
        <scheme val="minor"/>
      </rPr>
      <t>Total Error</t>
    </r>
  </si>
  <si>
    <t>CV of Reserve</t>
  </si>
  <si>
    <r>
      <rPr>
        <b/>
        <sz val="11"/>
        <color rgb="FFFF0000"/>
        <rFont val="Calibri"/>
        <family val="2"/>
        <scheme val="minor"/>
      </rPr>
      <t xml:space="preserve">1-year </t>
    </r>
    <r>
      <rPr>
        <b/>
        <sz val="11"/>
        <rFont val="Calibri"/>
        <family val="2"/>
        <scheme val="minor"/>
      </rPr>
      <t>Process Error</t>
    </r>
  </si>
  <si>
    <r>
      <rPr>
        <b/>
        <sz val="11"/>
        <color rgb="FFFF0000"/>
        <rFont val="Calibri"/>
        <family val="2"/>
        <scheme val="minor"/>
      </rPr>
      <t xml:space="preserve">1-year </t>
    </r>
    <r>
      <rPr>
        <b/>
        <sz val="11"/>
        <rFont val="Calibri"/>
        <family val="2"/>
        <scheme val="minor"/>
      </rPr>
      <t>Parameter Error</t>
    </r>
  </si>
  <si>
    <r>
      <rPr>
        <b/>
        <sz val="11"/>
        <color rgb="FFFF0000"/>
        <rFont val="Calibri"/>
        <family val="2"/>
        <scheme val="minor"/>
      </rPr>
      <t xml:space="preserve">1-year </t>
    </r>
    <r>
      <rPr>
        <b/>
        <sz val="11"/>
        <rFont val="Calibri"/>
        <family val="2"/>
        <scheme val="minor"/>
      </rPr>
      <t>Total Error</t>
    </r>
  </si>
  <si>
    <r>
      <rPr>
        <b/>
        <sz val="11"/>
        <rFont val="Calibri"/>
        <family val="2"/>
      </rPr>
      <t>s</t>
    </r>
    <r>
      <rPr>
        <b/>
        <vertAlign val="subscript"/>
        <sz val="11"/>
        <rFont val="Calibri"/>
        <family val="2"/>
        <scheme val="minor"/>
      </rPr>
      <t>d</t>
    </r>
    <r>
      <rPr>
        <b/>
        <vertAlign val="superscript"/>
        <sz val="11"/>
        <rFont val="Calibri"/>
        <family val="2"/>
        <scheme val="minor"/>
      </rPr>
      <t>2</t>
    </r>
  </si>
  <si>
    <t>Eq. (7.02)</t>
  </si>
  <si>
    <t>Eq. (7.04)</t>
  </si>
  <si>
    <t>Eq. (7.05)</t>
  </si>
  <si>
    <t>Eq. (7.06)</t>
  </si>
  <si>
    <t>Eq. (7.07)</t>
  </si>
  <si>
    <t>Eq. (7.08)</t>
  </si>
  <si>
    <r>
      <t>Siegenthaler Triangle of Ultimate Losses U</t>
    </r>
    <r>
      <rPr>
        <b/>
        <vertAlign val="subscript"/>
        <sz val="11"/>
        <rFont val="Calibri"/>
        <family val="2"/>
        <scheme val="minor"/>
      </rPr>
      <t>y,d</t>
    </r>
  </si>
  <si>
    <r>
      <t>Siegenthaler Triangle of Ultimate Development Factors (UDF) g</t>
    </r>
    <r>
      <rPr>
        <b/>
        <vertAlign val="subscript"/>
        <sz val="11"/>
        <rFont val="Calibri"/>
        <family val="2"/>
        <scheme val="minor"/>
      </rPr>
      <t>y,d</t>
    </r>
  </si>
  <si>
    <r>
      <t>Siegenthaler Variance Parameter s</t>
    </r>
    <r>
      <rPr>
        <b/>
        <vertAlign val="subscript"/>
        <sz val="11"/>
        <rFont val="Calibri"/>
        <family val="2"/>
        <scheme val="minor"/>
      </rPr>
      <t>d</t>
    </r>
    <r>
      <rPr>
        <b/>
        <vertAlign val="superscript"/>
        <sz val="11"/>
        <rFont val="Calibri"/>
        <family val="2"/>
        <scheme val="minor"/>
      </rPr>
      <t>2</t>
    </r>
  </si>
  <si>
    <r>
      <t>Raw s</t>
    </r>
    <r>
      <rPr>
        <b/>
        <vertAlign val="subscript"/>
        <sz val="11"/>
        <rFont val="Calibri"/>
        <family val="2"/>
        <scheme val="minor"/>
      </rPr>
      <t>d</t>
    </r>
    <r>
      <rPr>
        <b/>
        <vertAlign val="superscript"/>
        <sz val="11"/>
        <rFont val="Calibri"/>
        <family val="2"/>
        <scheme val="minor"/>
      </rPr>
      <t>2</t>
    </r>
  </si>
  <si>
    <r>
      <t>Adjusted s</t>
    </r>
    <r>
      <rPr>
        <b/>
        <vertAlign val="subscript"/>
        <sz val="11"/>
        <rFont val="Calibri"/>
        <family val="2"/>
        <scheme val="minor"/>
      </rPr>
      <t>d</t>
    </r>
    <r>
      <rPr>
        <b/>
        <vertAlign val="superscript"/>
        <sz val="11"/>
        <rFont val="Calibri"/>
        <family val="2"/>
        <scheme val="minor"/>
      </rPr>
      <t>2</t>
    </r>
  </si>
  <si>
    <r>
      <rPr>
        <b/>
        <sz val="11"/>
        <color rgb="FFFF0000"/>
        <rFont val="Calibri"/>
        <family val="2"/>
        <scheme val="minor"/>
      </rPr>
      <t>Siegenthaler Total Run-off</t>
    </r>
    <r>
      <rPr>
        <b/>
        <sz val="11"/>
        <rFont val="Calibri"/>
        <family val="2"/>
        <scheme val="minor"/>
      </rPr>
      <t xml:space="preserve"> - Process Variance</t>
    </r>
  </si>
  <si>
    <t>#Y Active</t>
  </si>
  <si>
    <t>Mack and Merz-Wuthrich Result Summary</t>
  </si>
  <si>
    <t>Diagonal Paid/Incurred</t>
  </si>
  <si>
    <t>Ultimate</t>
  </si>
  <si>
    <t>Case/IBNR Reserve</t>
  </si>
  <si>
    <t>ATA LDF</t>
  </si>
  <si>
    <t>ATU LDF</t>
  </si>
  <si>
    <t>Adj S^2</t>
  </si>
  <si>
    <r>
      <t>f</t>
    </r>
    <r>
      <rPr>
        <b/>
        <vertAlign val="subscript"/>
        <sz val="11"/>
        <rFont val="Calibri"/>
        <family val="2"/>
        <scheme val="minor"/>
      </rPr>
      <t>d</t>
    </r>
  </si>
  <si>
    <r>
      <t>F</t>
    </r>
    <r>
      <rPr>
        <b/>
        <vertAlign val="subscript"/>
        <sz val="11"/>
        <rFont val="Calibri"/>
        <family val="2"/>
        <scheme val="minor"/>
      </rPr>
      <t>d</t>
    </r>
  </si>
  <si>
    <r>
      <t>Mack and Merz-Wuthrich Triangle of Paid/Incurred Losses C</t>
    </r>
    <r>
      <rPr>
        <b/>
        <vertAlign val="subscript"/>
        <sz val="11"/>
        <rFont val="Calibri"/>
        <family val="2"/>
        <scheme val="minor"/>
      </rPr>
      <t>y,d</t>
    </r>
  </si>
  <si>
    <t>Sum of PMT</t>
  </si>
  <si>
    <t>Sum Exlc Diag</t>
  </si>
  <si>
    <r>
      <t>Mack and Merz-Wuthrich Triangle of Loss Development Factors (LDF) f</t>
    </r>
    <r>
      <rPr>
        <b/>
        <vertAlign val="subscript"/>
        <sz val="11"/>
        <rFont val="Calibri"/>
        <family val="2"/>
        <scheme val="minor"/>
      </rPr>
      <t>y,d</t>
    </r>
  </si>
  <si>
    <r>
      <t>Wtd Avg ATA f</t>
    </r>
    <r>
      <rPr>
        <b/>
        <vertAlign val="subscript"/>
        <sz val="10"/>
        <rFont val="Calibri"/>
        <family val="2"/>
        <scheme val="minor"/>
      </rPr>
      <t>d</t>
    </r>
  </si>
  <si>
    <r>
      <t>ATU F</t>
    </r>
    <r>
      <rPr>
        <b/>
        <vertAlign val="subscript"/>
        <sz val="10"/>
        <rFont val="Calibri"/>
        <family val="2"/>
        <scheme val="minor"/>
      </rPr>
      <t>d</t>
    </r>
  </si>
  <si>
    <t>Mack and Merz-Wuthrich Completed Cumulative Triangle</t>
  </si>
  <si>
    <r>
      <t>Mack and Merz-Wuthrich Variance Parameter s</t>
    </r>
    <r>
      <rPr>
        <b/>
        <vertAlign val="subscript"/>
        <sz val="11"/>
        <rFont val="Calibri"/>
        <family val="2"/>
        <scheme val="minor"/>
      </rPr>
      <t>d</t>
    </r>
    <r>
      <rPr>
        <b/>
        <vertAlign val="superscript"/>
        <sz val="11"/>
        <rFont val="Calibri"/>
        <family val="2"/>
        <scheme val="minor"/>
      </rPr>
      <t>2</t>
    </r>
  </si>
  <si>
    <r>
      <rPr>
        <b/>
        <sz val="11"/>
        <color rgb="FFFF0000"/>
        <rFont val="Calibri"/>
        <family val="2"/>
        <scheme val="minor"/>
      </rPr>
      <t>Mack Total Run-off</t>
    </r>
    <r>
      <rPr>
        <b/>
        <sz val="11"/>
        <rFont val="Calibri"/>
        <family val="2"/>
        <scheme val="minor"/>
      </rPr>
      <t xml:space="preserve"> - Process Variance Parameter</t>
    </r>
  </si>
  <si>
    <r>
      <rPr>
        <b/>
        <sz val="11"/>
        <color rgb="FFFF0000"/>
        <rFont val="Calibri"/>
        <family val="2"/>
        <scheme val="minor"/>
      </rPr>
      <t>Mack Total Run-off</t>
    </r>
    <r>
      <rPr>
        <b/>
        <sz val="11"/>
        <rFont val="Calibri"/>
        <family val="2"/>
        <scheme val="minor"/>
      </rPr>
      <t xml:space="preserve"> - Parameter Variance Parameter</t>
    </r>
  </si>
  <si>
    <r>
      <rPr>
        <b/>
        <sz val="11"/>
        <color rgb="FFFF0000"/>
        <rFont val="Calibri"/>
        <family val="2"/>
        <scheme val="minor"/>
      </rPr>
      <t xml:space="preserve">Mach Total Run-Off </t>
    </r>
    <r>
      <rPr>
        <b/>
        <sz val="11"/>
        <rFont val="Calibri"/>
        <family val="2"/>
        <scheme val="minor"/>
      </rPr>
      <t>- Covariance</t>
    </r>
  </si>
  <si>
    <t>Ultimate Loss</t>
  </si>
  <si>
    <r>
      <rPr>
        <b/>
        <sz val="11"/>
        <color rgb="FFFF0000"/>
        <rFont val="Calibri"/>
        <family val="2"/>
        <scheme val="minor"/>
      </rPr>
      <t xml:space="preserve">Merz-Wuthrich 1-Year </t>
    </r>
    <r>
      <rPr>
        <b/>
        <sz val="11"/>
        <rFont val="Calibri"/>
        <family val="2"/>
        <scheme val="minor"/>
      </rPr>
      <t>- Process Variance Parameter</t>
    </r>
  </si>
  <si>
    <r>
      <rPr>
        <b/>
        <sz val="11"/>
        <color rgb="FFFF0000"/>
        <rFont val="Calibri"/>
        <family val="2"/>
        <scheme val="minor"/>
      </rPr>
      <t>Merz-Wuthrich 1-Year</t>
    </r>
    <r>
      <rPr>
        <b/>
        <sz val="11"/>
        <rFont val="Calibri"/>
        <family val="2"/>
        <scheme val="minor"/>
      </rPr>
      <t xml:space="preserve"> - Parameter Variance Parameter</t>
    </r>
  </si>
  <si>
    <r>
      <rPr>
        <b/>
        <sz val="11"/>
        <color rgb="FFFF0000"/>
        <rFont val="Calibri"/>
        <family val="2"/>
        <scheme val="minor"/>
      </rPr>
      <t xml:space="preserve">Merz-Wuthrich 1-Year </t>
    </r>
    <r>
      <rPr>
        <b/>
        <sz val="11"/>
        <rFont val="Calibri"/>
        <family val="2"/>
        <scheme val="minor"/>
      </rPr>
      <t>- Covariance</t>
    </r>
  </si>
  <si>
    <t>Study 2</t>
  </si>
  <si>
    <t>Study 3</t>
  </si>
  <si>
    <t>Study 4</t>
  </si>
  <si>
    <t>Study 5</t>
  </si>
  <si>
    <t>Study 6</t>
  </si>
  <si>
    <t>Study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</si>
</sst>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(* #,##0.0000_);_(* \(#,##0.0000\);_(* &quot;-&quot;??_);_(@_)"/>
    <numFmt numFmtId="167" formatCode="0.0000"/>
    <numFmt numFmtId="168" formatCode="0.0%"/>
    <numFmt numFmtId="169" formatCode="0.000%"/>
    <numFmt numFmtId="170" formatCode="_(* #,##0.00000_);_(* \(#,##0.00000\);_(* &quot;-&quot;??_);_(@_)"/>
    <numFmt numFmtId="171" formatCode="_(* #,##0.000000_);_(* \(#,##0.000000\);_(* &quot;-&quot;??_);_(@_)"/>
    <numFmt numFmtId="172" formatCode="_(* #,##0.0000000_);_(* \(#,##0.0000000\);_(* &quot;-&quot;??_);_(@_)"/>
    <numFmt numFmtId="173" formatCode="0.000"/>
    <numFmt numFmtId="174" formatCode="0.00000000000"/>
    <numFmt numFmtId="175" formatCode="0.000000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Arial"/>
      <family val="2"/>
    </font>
    <font>
      <sz val="11"/>
      <color rgb="FF0000FF"/>
      <name val="Calibri"/>
      <family val="2"/>
      <scheme val="minor"/>
    </font>
    <font>
      <sz val="11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3333FF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b/>
      <sz val="11"/>
      <name val="Calibri"/>
      <family val="2"/>
    </font>
    <font>
      <b/>
      <vertAlign val="superscript"/>
      <sz val="11"/>
      <name val="Calibri"/>
      <family val="2"/>
      <scheme val="minor"/>
    </font>
    <font>
      <b/>
      <vertAlign val="subscript"/>
      <sz val="10"/>
      <name val="Calibri"/>
      <family val="2"/>
      <scheme val="minor"/>
    </font>
    <font>
      <b/>
      <sz val="10"/>
      <name val="Calibri"/>
      <family val="2"/>
    </font>
    <font>
      <b/>
      <vertAlign val="superscript"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Garamond"/>
      <family val="1"/>
    </font>
    <font>
      <vertAlign val="superscript"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26">
    <xf numFmtId="0" fontId="0" fillId="0" borderId="0" xfId="0"/>
    <xf numFmtId="0" fontId="4" fillId="0" borderId="0" xfId="3" applyFont="1" applyAlignment="1">
      <alignment horizontal="center" vertical="center"/>
    </xf>
    <xf numFmtId="0" fontId="5" fillId="0" borderId="1" xfId="3" applyFont="1" applyBorder="1" applyAlignment="1">
      <alignment vertical="center"/>
    </xf>
    <xf numFmtId="0" fontId="4" fillId="0" borderId="2" xfId="3" applyFont="1" applyBorder="1" applyAlignment="1">
      <alignment vertical="center"/>
    </xf>
    <xf numFmtId="0" fontId="6" fillId="0" borderId="2" xfId="3" applyFont="1" applyBorder="1" applyAlignment="1">
      <alignment vertical="center"/>
    </xf>
    <xf numFmtId="0" fontId="6" fillId="0" borderId="3" xfId="3" applyFont="1" applyBorder="1" applyAlignment="1">
      <alignment vertical="center"/>
    </xf>
    <xf numFmtId="0" fontId="1" fillId="0" borderId="0" xfId="3" applyFont="1" applyAlignment="1">
      <alignment vertical="center"/>
    </xf>
    <xf numFmtId="0" fontId="5" fillId="0" borderId="1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6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164" fontId="4" fillId="0" borderId="0" xfId="1" applyNumberFormat="1" applyFont="1" applyBorder="1" applyAlignment="1">
      <alignment vertical="center"/>
    </xf>
    <xf numFmtId="0" fontId="7" fillId="0" borderId="0" xfId="3" applyFont="1" applyAlignment="1">
      <alignment vertical="center"/>
    </xf>
    <xf numFmtId="0" fontId="2" fillId="0" borderId="0" xfId="3" applyFont="1" applyAlignment="1">
      <alignment vertical="center"/>
    </xf>
    <xf numFmtId="0" fontId="8" fillId="0" borderId="0" xfId="3" applyFont="1" applyAlignment="1">
      <alignment vertical="center"/>
    </xf>
    <xf numFmtId="0" fontId="2" fillId="0" borderId="0" xfId="3" applyFont="1" applyAlignment="1">
      <alignment horizontal="center" vertical="center"/>
    </xf>
    <xf numFmtId="164" fontId="6" fillId="0" borderId="0" xfId="1" applyNumberFormat="1" applyFont="1" applyFill="1" applyBorder="1" applyAlignment="1">
      <alignment vertical="center"/>
    </xf>
    <xf numFmtId="0" fontId="4" fillId="0" borderId="0" xfId="3" applyFont="1" applyAlignment="1">
      <alignment vertical="center"/>
    </xf>
    <xf numFmtId="0" fontId="10" fillId="0" borderId="0" xfId="0" applyFont="1" applyAlignment="1">
      <alignment horizontal="center" vertical="center"/>
    </xf>
    <xf numFmtId="164" fontId="10" fillId="0" borderId="0" xfId="1" applyNumberFormat="1" applyFont="1" applyFill="1" applyBorder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4" fillId="0" borderId="0" xfId="3" applyFont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164" fontId="5" fillId="0" borderId="0" xfId="1" applyNumberFormat="1" applyFont="1" applyFill="1" applyBorder="1" applyAlignment="1">
      <alignment horizontal="center" vertical="center" wrapText="1"/>
    </xf>
    <xf numFmtId="0" fontId="12" fillId="0" borderId="0" xfId="3" applyFont="1" applyAlignment="1">
      <alignment horizontal="center" vertical="center" wrapText="1"/>
    </xf>
    <xf numFmtId="0" fontId="7" fillId="0" borderId="0" xfId="3" applyFont="1" applyAlignment="1">
      <alignment horizontal="center" vertical="center" wrapText="1"/>
    </xf>
    <xf numFmtId="0" fontId="4" fillId="0" borderId="0" xfId="3" applyFont="1" applyAlignment="1">
      <alignment horizontal="center"/>
    </xf>
    <xf numFmtId="164" fontId="6" fillId="0" borderId="0" xfId="4" applyNumberFormat="1" applyFont="1" applyFill="1" applyBorder="1" applyAlignment="1">
      <alignment horizontal="right"/>
    </xf>
    <xf numFmtId="166" fontId="6" fillId="0" borderId="0" xfId="4" applyNumberFormat="1" applyFont="1" applyFill="1" applyBorder="1" applyAlignment="1">
      <alignment horizontal="right"/>
    </xf>
    <xf numFmtId="164" fontId="13" fillId="0" borderId="0" xfId="4" applyNumberFormat="1" applyFont="1" applyFill="1" applyBorder="1" applyAlignment="1">
      <alignment horizontal="right"/>
    </xf>
    <xf numFmtId="164" fontId="6" fillId="0" borderId="0" xfId="1" applyNumberFormat="1" applyFont="1" applyFill="1" applyBorder="1"/>
    <xf numFmtId="168" fontId="6" fillId="0" borderId="0" xfId="2" applyNumberFormat="1" applyFont="1" applyFill="1" applyBorder="1"/>
    <xf numFmtId="164" fontId="6" fillId="0" borderId="10" xfId="4" applyNumberFormat="1" applyFont="1" applyFill="1" applyBorder="1"/>
    <xf numFmtId="168" fontId="6" fillId="0" borderId="9" xfId="2" applyNumberFormat="1" applyFont="1" applyFill="1" applyBorder="1"/>
    <xf numFmtId="164" fontId="14" fillId="0" borderId="0" xfId="1" applyNumberFormat="1" applyFont="1" applyFill="1" applyBorder="1"/>
    <xf numFmtId="0" fontId="7" fillId="0" borderId="0" xfId="3" applyFont="1"/>
    <xf numFmtId="0" fontId="5" fillId="0" borderId="11" xfId="3" applyFont="1" applyBorder="1" applyAlignment="1">
      <alignment horizontal="center"/>
    </xf>
    <xf numFmtId="164" fontId="6" fillId="0" borderId="13" xfId="4" applyNumberFormat="1" applyFont="1" applyFill="1" applyBorder="1" applyAlignment="1">
      <alignment horizontal="right"/>
    </xf>
    <xf numFmtId="166" fontId="6" fillId="0" borderId="13" xfId="4" applyNumberFormat="1" applyFont="1" applyFill="1" applyBorder="1" applyAlignment="1">
      <alignment horizontal="right"/>
    </xf>
    <xf numFmtId="167" fontId="6" fillId="0" borderId="13" xfId="3" applyNumberFormat="1" applyFont="1" applyBorder="1" applyAlignment="1">
      <alignment horizontal="right"/>
    </xf>
    <xf numFmtId="164" fontId="6" fillId="0" borderId="13" xfId="1" applyNumberFormat="1" applyFont="1" applyFill="1" applyBorder="1" applyAlignment="1">
      <alignment horizontal="right"/>
    </xf>
    <xf numFmtId="164" fontId="6" fillId="0" borderId="13" xfId="1" applyNumberFormat="1" applyFont="1" applyFill="1" applyBorder="1"/>
    <xf numFmtId="168" fontId="6" fillId="0" borderId="13" xfId="2" applyNumberFormat="1" applyFont="1" applyFill="1" applyBorder="1"/>
    <xf numFmtId="164" fontId="6" fillId="0" borderId="14" xfId="4" applyNumberFormat="1" applyFont="1" applyFill="1" applyBorder="1"/>
    <xf numFmtId="168" fontId="6" fillId="0" borderId="12" xfId="2" applyNumberFormat="1" applyFont="1" applyFill="1" applyBorder="1"/>
    <xf numFmtId="0" fontId="6" fillId="0" borderId="5" xfId="3" applyFont="1" applyBorder="1"/>
    <xf numFmtId="168" fontId="6" fillId="0" borderId="5" xfId="2" applyNumberFormat="1" applyFont="1" applyFill="1" applyBorder="1"/>
    <xf numFmtId="0" fontId="6" fillId="0" borderId="4" xfId="3" applyFont="1" applyBorder="1"/>
    <xf numFmtId="168" fontId="6" fillId="0" borderId="6" xfId="2" applyNumberFormat="1" applyFont="1" applyFill="1" applyBorder="1"/>
    <xf numFmtId="0" fontId="6" fillId="0" borderId="0" xfId="3" applyFont="1"/>
    <xf numFmtId="0" fontId="14" fillId="0" borderId="0" xfId="3" applyFont="1"/>
    <xf numFmtId="3" fontId="6" fillId="0" borderId="13" xfId="3" applyNumberFormat="1" applyFont="1" applyBorder="1"/>
    <xf numFmtId="0" fontId="6" fillId="0" borderId="13" xfId="3" applyFont="1" applyBorder="1"/>
    <xf numFmtId="164" fontId="6" fillId="0" borderId="14" xfId="1" applyNumberFormat="1" applyFont="1" applyFill="1" applyBorder="1"/>
    <xf numFmtId="169" fontId="5" fillId="0" borderId="0" xfId="2" applyNumberFormat="1" applyFont="1" applyFill="1" applyBorder="1"/>
    <xf numFmtId="164" fontId="5" fillId="0" borderId="0" xfId="1" applyNumberFormat="1" applyFont="1" applyFill="1" applyBorder="1"/>
    <xf numFmtId="164" fontId="12" fillId="0" borderId="0" xfId="1" applyNumberFormat="1" applyFont="1" applyFill="1" applyBorder="1"/>
    <xf numFmtId="164" fontId="4" fillId="0" borderId="0" xfId="1" applyNumberFormat="1" applyFont="1" applyFill="1" applyBorder="1" applyAlignment="1">
      <alignment vertical="center"/>
    </xf>
    <xf numFmtId="0" fontId="15" fillId="0" borderId="0" xfId="3" applyFont="1" applyAlignment="1">
      <alignment horizontal="center"/>
    </xf>
    <xf numFmtId="164" fontId="4" fillId="0" borderId="0" xfId="1" applyNumberFormat="1" applyFont="1" applyBorder="1"/>
    <xf numFmtId="0" fontId="5" fillId="0" borderId="1" xfId="3" applyFont="1" applyBorder="1" applyAlignment="1">
      <alignment horizontal="center"/>
    </xf>
    <xf numFmtId="0" fontId="11" fillId="0" borderId="7" xfId="3" applyFont="1" applyBorder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3" xfId="3" applyFont="1" applyBorder="1" applyAlignment="1">
      <alignment horizontal="center"/>
    </xf>
    <xf numFmtId="0" fontId="16" fillId="0" borderId="0" xfId="3" applyFont="1" applyAlignment="1">
      <alignment horizontal="center"/>
    </xf>
    <xf numFmtId="0" fontId="11" fillId="0" borderId="8" xfId="3" applyFont="1" applyBorder="1" applyAlignment="1">
      <alignment horizontal="center"/>
    </xf>
    <xf numFmtId="164" fontId="17" fillId="0" borderId="0" xfId="4" applyNumberFormat="1" applyFont="1" applyBorder="1"/>
    <xf numFmtId="164" fontId="17" fillId="0" borderId="0" xfId="4" applyNumberFormat="1" applyFont="1" applyFill="1" applyBorder="1"/>
    <xf numFmtId="0" fontId="11" fillId="0" borderId="11" xfId="3" applyFont="1" applyBorder="1" applyAlignment="1">
      <alignment horizontal="center"/>
    </xf>
    <xf numFmtId="164" fontId="17" fillId="0" borderId="13" xfId="4" applyNumberFormat="1" applyFont="1" applyBorder="1"/>
    <xf numFmtId="0" fontId="5" fillId="0" borderId="0" xfId="3" applyFont="1"/>
    <xf numFmtId="0" fontId="4" fillId="0" borderId="0" xfId="3" applyFont="1"/>
    <xf numFmtId="164" fontId="1" fillId="0" borderId="0" xfId="4" applyNumberFormat="1" applyFont="1" applyBorder="1"/>
    <xf numFmtId="0" fontId="5" fillId="0" borderId="2" xfId="3" applyFont="1" applyBorder="1" applyAlignment="1">
      <alignment horizontal="right"/>
    </xf>
    <xf numFmtId="167" fontId="6" fillId="0" borderId="0" xfId="3" applyNumberFormat="1" applyFont="1"/>
    <xf numFmtId="0" fontId="5" fillId="0" borderId="14" xfId="3" applyFont="1" applyBorder="1" applyAlignment="1">
      <alignment horizontal="center"/>
    </xf>
    <xf numFmtId="167" fontId="6" fillId="0" borderId="13" xfId="3" applyNumberFormat="1" applyFont="1" applyBorder="1"/>
    <xf numFmtId="164" fontId="6" fillId="0" borderId="13" xfId="1" applyNumberFormat="1" applyFont="1" applyFill="1" applyBorder="1" applyAlignment="1">
      <alignment horizontal="center" vertical="center"/>
    </xf>
    <xf numFmtId="0" fontId="11" fillId="0" borderId="0" xfId="3" applyFont="1" applyAlignment="1">
      <alignment horizontal="center"/>
    </xf>
    <xf numFmtId="164" fontId="4" fillId="0" borderId="0" xfId="1" applyNumberFormat="1" applyFont="1" applyFill="1" applyBorder="1"/>
    <xf numFmtId="167" fontId="9" fillId="0" borderId="0" xfId="3" applyNumberFormat="1" applyFont="1" applyAlignment="1">
      <alignment horizontal="center"/>
    </xf>
    <xf numFmtId="164" fontId="1" fillId="0" borderId="10" xfId="4" applyNumberFormat="1" applyFont="1" applyBorder="1"/>
    <xf numFmtId="164" fontId="1" fillId="0" borderId="4" xfId="4" applyNumberFormat="1" applyFont="1" applyBorder="1"/>
    <xf numFmtId="164" fontId="1" fillId="0" borderId="0" xfId="4" applyNumberFormat="1" applyFont="1" applyFill="1" applyBorder="1"/>
    <xf numFmtId="164" fontId="1" fillId="0" borderId="14" xfId="4" applyNumberFormat="1" applyFont="1" applyBorder="1"/>
    <xf numFmtId="164" fontId="1" fillId="0" borderId="1" xfId="4" applyNumberFormat="1" applyFont="1" applyBorder="1"/>
    <xf numFmtId="164" fontId="1" fillId="0" borderId="13" xfId="4" applyNumberFormat="1" applyFont="1" applyBorder="1"/>
    <xf numFmtId="164" fontId="1" fillId="0" borderId="13" xfId="4" applyNumberFormat="1" applyFont="1" applyFill="1" applyBorder="1"/>
    <xf numFmtId="0" fontId="9" fillId="0" borderId="0" xfId="3" applyFont="1" applyAlignment="1">
      <alignment horizontal="center"/>
    </xf>
    <xf numFmtId="10" fontId="1" fillId="0" borderId="0" xfId="5" applyNumberFormat="1" applyFont="1" applyBorder="1"/>
    <xf numFmtId="0" fontId="5" fillId="0" borderId="7" xfId="3" applyFont="1" applyBorder="1" applyAlignment="1">
      <alignment horizontal="center"/>
    </xf>
    <xf numFmtId="0" fontId="11" fillId="0" borderId="3" xfId="3" applyFont="1" applyBorder="1" applyAlignment="1">
      <alignment horizontal="center"/>
    </xf>
    <xf numFmtId="0" fontId="5" fillId="0" borderId="1" xfId="3" applyFont="1" applyBorder="1" applyAlignment="1">
      <alignment horizontal="right"/>
    </xf>
    <xf numFmtId="43" fontId="6" fillId="0" borderId="5" xfId="4" applyNumberFormat="1" applyFont="1" applyFill="1" applyBorder="1"/>
    <xf numFmtId="43" fontId="6" fillId="0" borderId="2" xfId="4" applyNumberFormat="1" applyFont="1" applyFill="1" applyBorder="1"/>
    <xf numFmtId="43" fontId="6" fillId="0" borderId="13" xfId="4" applyNumberFormat="1" applyFont="1" applyFill="1" applyBorder="1"/>
    <xf numFmtId="164" fontId="6" fillId="0" borderId="0" xfId="4" applyNumberFormat="1" applyFont="1" applyFill="1" applyBorder="1"/>
    <xf numFmtId="164" fontId="7" fillId="0" borderId="0" xfId="3" applyNumberFormat="1" applyFont="1"/>
    <xf numFmtId="170" fontId="1" fillId="0" borderId="0" xfId="4" applyNumberFormat="1" applyFont="1" applyFill="1" applyBorder="1"/>
    <xf numFmtId="43" fontId="7" fillId="0" borderId="0" xfId="3" applyNumberFormat="1" applyFont="1"/>
    <xf numFmtId="0" fontId="7" fillId="0" borderId="0" xfId="3" applyFont="1" applyAlignment="1">
      <alignment horizontal="center"/>
    </xf>
    <xf numFmtId="0" fontId="12" fillId="0" borderId="0" xfId="3" applyFont="1"/>
    <xf numFmtId="164" fontId="7" fillId="0" borderId="0" xfId="1" applyNumberFormat="1" applyFont="1"/>
    <xf numFmtId="171" fontId="6" fillId="0" borderId="0" xfId="1" applyNumberFormat="1" applyFont="1" applyFill="1" applyBorder="1" applyAlignment="1">
      <alignment horizontal="right"/>
    </xf>
    <xf numFmtId="171" fontId="6" fillId="0" borderId="13" xfId="1" applyNumberFormat="1" applyFont="1" applyFill="1" applyBorder="1" applyAlignment="1">
      <alignment horizontal="right"/>
    </xf>
    <xf numFmtId="10" fontId="6" fillId="0" borderId="0" xfId="2" applyNumberFormat="1" applyFont="1" applyFill="1" applyBorder="1" applyAlignment="1">
      <alignment vertical="center"/>
    </xf>
    <xf numFmtId="0" fontId="18" fillId="0" borderId="0" xfId="3" applyFont="1"/>
    <xf numFmtId="173" fontId="6" fillId="0" borderId="13" xfId="3" applyNumberFormat="1" applyFont="1" applyBorder="1" applyAlignment="1">
      <alignment horizontal="right"/>
    </xf>
    <xf numFmtId="171" fontId="1" fillId="0" borderId="14" xfId="4" applyNumberFormat="1" applyFont="1" applyBorder="1"/>
    <xf numFmtId="171" fontId="1" fillId="0" borderId="10" xfId="4" applyNumberFormat="1" applyFont="1" applyBorder="1"/>
    <xf numFmtId="164" fontId="0" fillId="0" borderId="0" xfId="1" applyNumberFormat="1" applyFont="1"/>
    <xf numFmtId="174" fontId="0" fillId="0" borderId="0" xfId="0" applyNumberFormat="1"/>
    <xf numFmtId="166" fontId="6" fillId="0" borderId="0" xfId="1" applyNumberFormat="1" applyFont="1" applyBorder="1"/>
    <xf numFmtId="164" fontId="6" fillId="0" borderId="0" xfId="4" applyNumberFormat="1" applyFont="1" applyBorder="1"/>
    <xf numFmtId="164" fontId="13" fillId="0" borderId="0" xfId="1" applyNumberFormat="1" applyFont="1"/>
    <xf numFmtId="0" fontId="11" fillId="0" borderId="2" xfId="3" applyFont="1" applyBorder="1" applyAlignment="1">
      <alignment horizontal="center"/>
    </xf>
    <xf numFmtId="43" fontId="6" fillId="0" borderId="0" xfId="4" applyNumberFormat="1" applyFont="1" applyFill="1" applyBorder="1"/>
    <xf numFmtId="0" fontId="4" fillId="0" borderId="5" xfId="3" applyFont="1" applyBorder="1"/>
    <xf numFmtId="0" fontId="6" fillId="0" borderId="13" xfId="3" applyFont="1" applyBorder="1" applyAlignment="1">
      <alignment horizontal="center"/>
    </xf>
    <xf numFmtId="0" fontId="4" fillId="0" borderId="8" xfId="3" applyFont="1" applyBorder="1" applyAlignment="1">
      <alignment horizontal="center"/>
    </xf>
    <xf numFmtId="0" fontId="4" fillId="0" borderId="11" xfId="3" applyFont="1" applyBorder="1" applyAlignment="1">
      <alignment horizontal="center"/>
    </xf>
    <xf numFmtId="0" fontId="11" fillId="0" borderId="7" xfId="3" applyFont="1" applyBorder="1" applyAlignment="1">
      <alignment horizontal="left"/>
    </xf>
    <xf numFmtId="0" fontId="11" fillId="0" borderId="11" xfId="3" applyFont="1" applyBorder="1" applyAlignment="1">
      <alignment horizontal="left"/>
    </xf>
    <xf numFmtId="168" fontId="5" fillId="0" borderId="0" xfId="2" applyNumberFormat="1" applyFont="1" applyFill="1" applyBorder="1"/>
    <xf numFmtId="164" fontId="6" fillId="0" borderId="10" xfId="1" applyNumberFormat="1" applyFont="1" applyFill="1" applyBorder="1"/>
    <xf numFmtId="164" fontId="6" fillId="0" borderId="9" xfId="1" applyNumberFormat="1" applyFont="1" applyFill="1" applyBorder="1"/>
    <xf numFmtId="164" fontId="6" fillId="0" borderId="12" xfId="1" applyNumberFormat="1" applyFont="1" applyFill="1" applyBorder="1"/>
    <xf numFmtId="172" fontId="6" fillId="0" borderId="0" xfId="1" applyNumberFormat="1" applyFont="1" applyFill="1" applyBorder="1"/>
    <xf numFmtId="0" fontId="6" fillId="0" borderId="0" xfId="3" applyFont="1" applyAlignment="1">
      <alignment horizontal="center"/>
    </xf>
    <xf numFmtId="0" fontId="5" fillId="0" borderId="0" xfId="3" applyFont="1" applyAlignment="1">
      <alignment horizontal="center"/>
    </xf>
    <xf numFmtId="175" fontId="6" fillId="0" borderId="13" xfId="3" applyNumberFormat="1" applyFont="1" applyBorder="1" applyAlignment="1">
      <alignment horizontal="right"/>
    </xf>
    <xf numFmtId="171" fontId="1" fillId="0" borderId="0" xfId="4" applyNumberFormat="1" applyFont="1" applyBorder="1"/>
    <xf numFmtId="171" fontId="1" fillId="0" borderId="13" xfId="4" applyNumberFormat="1" applyFont="1" applyBorder="1"/>
    <xf numFmtId="171" fontId="6" fillId="0" borderId="5" xfId="4" applyNumberFormat="1" applyFont="1" applyFill="1" applyBorder="1"/>
    <xf numFmtId="171" fontId="6" fillId="0" borderId="2" xfId="4" applyNumberFormat="1" applyFont="1" applyFill="1" applyBorder="1"/>
    <xf numFmtId="171" fontId="6" fillId="0" borderId="13" xfId="4" applyNumberFormat="1" applyFont="1" applyFill="1" applyBorder="1"/>
    <xf numFmtId="171" fontId="6" fillId="0" borderId="10" xfId="1" applyNumberFormat="1" applyFont="1" applyFill="1" applyBorder="1"/>
    <xf numFmtId="171" fontId="6" fillId="0" borderId="0" xfId="1" applyNumberFormat="1" applyFont="1" applyFill="1" applyBorder="1"/>
    <xf numFmtId="171" fontId="6" fillId="0" borderId="9" xfId="1" applyNumberFormat="1" applyFont="1" applyFill="1" applyBorder="1"/>
    <xf numFmtId="171" fontId="6" fillId="0" borderId="13" xfId="1" applyNumberFormat="1" applyFont="1" applyFill="1" applyBorder="1"/>
    <xf numFmtId="171" fontId="6" fillId="0" borderId="12" xfId="1" applyNumberFormat="1" applyFont="1" applyFill="1" applyBorder="1"/>
    <xf numFmtId="171" fontId="6" fillId="0" borderId="14" xfId="1" applyNumberFormat="1" applyFont="1" applyFill="1" applyBorder="1"/>
    <xf numFmtId="0" fontId="5" fillId="0" borderId="0" xfId="3" applyFont="1" applyAlignment="1">
      <alignment horizontal="left"/>
    </xf>
    <xf numFmtId="167" fontId="6" fillId="0" borderId="0" xfId="3" applyNumberFormat="1" applyFont="1" applyAlignment="1">
      <alignment horizontal="right"/>
    </xf>
    <xf numFmtId="175" fontId="6" fillId="0" borderId="0" xfId="3" applyNumberFormat="1" applyFont="1" applyAlignment="1">
      <alignment horizontal="right"/>
    </xf>
    <xf numFmtId="171" fontId="6" fillId="0" borderId="13" xfId="1" applyNumberFormat="1" applyFont="1" applyBorder="1"/>
    <xf numFmtId="164" fontId="5" fillId="0" borderId="13" xfId="1" applyNumberFormat="1" applyFont="1" applyFill="1" applyBorder="1"/>
    <xf numFmtId="0" fontId="6" fillId="0" borderId="1" xfId="3" applyFont="1" applyBorder="1" applyAlignment="1">
      <alignment horizontal="left"/>
    </xf>
    <xf numFmtId="0" fontId="6" fillId="0" borderId="2" xfId="3" applyFont="1" applyBorder="1" applyAlignment="1">
      <alignment horizontal="center"/>
    </xf>
    <xf numFmtId="171" fontId="6" fillId="0" borderId="2" xfId="1" applyNumberFormat="1" applyFont="1" applyBorder="1"/>
    <xf numFmtId="164" fontId="6" fillId="0" borderId="2" xfId="1" applyNumberFormat="1" applyFont="1" applyFill="1" applyBorder="1"/>
    <xf numFmtId="164" fontId="5" fillId="0" borderId="2" xfId="1" applyNumberFormat="1" applyFont="1" applyFill="1" applyBorder="1"/>
    <xf numFmtId="168" fontId="6" fillId="0" borderId="2" xfId="2" applyNumberFormat="1" applyFont="1" applyFill="1" applyBorder="1"/>
    <xf numFmtId="164" fontId="6" fillId="0" borderId="3" xfId="1" applyNumberFormat="1" applyFont="1" applyFill="1" applyBorder="1"/>
    <xf numFmtId="171" fontId="6" fillId="0" borderId="3" xfId="1" applyNumberFormat="1" applyFont="1" applyBorder="1"/>
    <xf numFmtId="171" fontId="6" fillId="0" borderId="12" xfId="1" applyNumberFormat="1" applyFont="1" applyBorder="1"/>
    <xf numFmtId="164" fontId="6" fillId="0" borderId="13" xfId="4" applyNumberFormat="1" applyFont="1" applyFill="1" applyBorder="1"/>
    <xf numFmtId="0" fontId="6" fillId="0" borderId="8" xfId="3" applyFont="1" applyBorder="1" applyAlignment="1">
      <alignment horizontal="center"/>
    </xf>
    <xf numFmtId="0" fontId="6" fillId="0" borderId="11" xfId="3" applyFont="1" applyBorder="1" applyAlignment="1">
      <alignment horizontal="center"/>
    </xf>
    <xf numFmtId="0" fontId="6" fillId="0" borderId="14" xfId="3" applyFont="1" applyBorder="1" applyAlignment="1">
      <alignment horizontal="center"/>
    </xf>
    <xf numFmtId="164" fontId="17" fillId="0" borderId="9" xfId="4" applyNumberFormat="1" applyFont="1" applyBorder="1"/>
    <xf numFmtId="0" fontId="5" fillId="0" borderId="3" xfId="3" applyFont="1" applyBorder="1" applyAlignment="1">
      <alignment horizontal="right"/>
    </xf>
    <xf numFmtId="167" fontId="6" fillId="0" borderId="9" xfId="3" applyNumberFormat="1" applyFont="1" applyBorder="1"/>
    <xf numFmtId="167" fontId="6" fillId="0" borderId="12" xfId="3" applyNumberFormat="1" applyFont="1" applyBorder="1"/>
    <xf numFmtId="0" fontId="5" fillId="0" borderId="13" xfId="3" applyFont="1" applyBorder="1" applyAlignment="1">
      <alignment horizontal="right"/>
    </xf>
    <xf numFmtId="0" fontId="5" fillId="0" borderId="12" xfId="3" applyFont="1" applyBorder="1" applyAlignment="1">
      <alignment horizontal="right"/>
    </xf>
    <xf numFmtId="0" fontId="5" fillId="2" borderId="1" xfId="3" applyFont="1" applyFill="1" applyBorder="1" applyAlignment="1">
      <alignment horizontal="centerContinuous" vertical="center"/>
    </xf>
    <xf numFmtId="0" fontId="1" fillId="2" borderId="2" xfId="0" applyFont="1" applyFill="1" applyBorder="1" applyAlignment="1">
      <alignment horizontal="centerContinuous" vertical="center"/>
    </xf>
    <xf numFmtId="0" fontId="1" fillId="2" borderId="3" xfId="0" applyFont="1" applyFill="1" applyBorder="1" applyAlignment="1">
      <alignment horizontal="centerContinuous" vertical="center"/>
    </xf>
    <xf numFmtId="164" fontId="6" fillId="0" borderId="2" xfId="1" applyNumberFormat="1" applyFont="1" applyFill="1" applyBorder="1" applyAlignment="1">
      <alignment horizontal="right"/>
    </xf>
    <xf numFmtId="164" fontId="6" fillId="0" borderId="3" xfId="1" applyNumberFormat="1" applyFont="1" applyFill="1" applyBorder="1" applyAlignment="1">
      <alignment horizontal="right"/>
    </xf>
    <xf numFmtId="164" fontId="6" fillId="0" borderId="8" xfId="1" applyNumberFormat="1" applyFont="1" applyBorder="1"/>
    <xf numFmtId="0" fontId="11" fillId="0" borderId="1" xfId="3" applyFont="1" applyBorder="1" applyAlignment="1">
      <alignment horizontal="center"/>
    </xf>
    <xf numFmtId="0" fontId="7" fillId="0" borderId="3" xfId="3" applyFont="1" applyBorder="1"/>
    <xf numFmtId="0" fontId="11" fillId="0" borderId="14" xfId="3" applyFont="1" applyBorder="1" applyAlignment="1">
      <alignment horizontal="left"/>
    </xf>
    <xf numFmtId="0" fontId="7" fillId="0" borderId="12" xfId="3" applyFont="1" applyBorder="1"/>
    <xf numFmtId="0" fontId="11" fillId="0" borderId="1" xfId="3" applyFont="1" applyBorder="1" applyAlignment="1">
      <alignment horizontal="left"/>
    </xf>
    <xf numFmtId="167" fontId="6" fillId="0" borderId="2" xfId="3" applyNumberFormat="1" applyFont="1" applyBorder="1"/>
    <xf numFmtId="167" fontId="6" fillId="0" borderId="3" xfId="3" applyNumberFormat="1" applyFont="1" applyBorder="1"/>
    <xf numFmtId="171" fontId="1" fillId="0" borderId="9" xfId="4" applyNumberFormat="1" applyFont="1" applyBorder="1"/>
    <xf numFmtId="171" fontId="1" fillId="0" borderId="12" xfId="4" applyNumberFormat="1" applyFont="1" applyBorder="1"/>
    <xf numFmtId="171" fontId="6" fillId="0" borderId="3" xfId="4" applyNumberFormat="1" applyFont="1" applyFill="1" applyBorder="1"/>
    <xf numFmtId="171" fontId="6" fillId="0" borderId="12" xfId="4" applyNumberFormat="1" applyFont="1" applyFill="1" applyBorder="1"/>
    <xf numFmtId="0" fontId="5" fillId="0" borderId="0" xfId="3" applyFont="1" applyAlignment="1">
      <alignment horizontal="centerContinuous" vertical="center"/>
    </xf>
    <xf numFmtId="0" fontId="5" fillId="4" borderId="1" xfId="3" applyFont="1" applyFill="1" applyBorder="1" applyAlignment="1">
      <alignment horizontal="centerContinuous" vertical="center"/>
    </xf>
    <xf numFmtId="0" fontId="1" fillId="4" borderId="2" xfId="0" applyFont="1" applyFill="1" applyBorder="1" applyAlignment="1">
      <alignment horizontal="centerContinuous" vertical="center"/>
    </xf>
    <xf numFmtId="0" fontId="1" fillId="4" borderId="3" xfId="0" applyFont="1" applyFill="1" applyBorder="1" applyAlignment="1">
      <alignment horizontal="centerContinuous" vertical="center"/>
    </xf>
    <xf numFmtId="0" fontId="9" fillId="0" borderId="0" xfId="3" applyFont="1" applyAlignment="1">
      <alignment vertical="center"/>
    </xf>
    <xf numFmtId="164" fontId="6" fillId="0" borderId="0" xfId="1" applyNumberFormat="1" applyFont="1" applyAlignment="1">
      <alignment vertical="center"/>
    </xf>
    <xf numFmtId="0" fontId="11" fillId="0" borderId="0" xfId="3" applyFont="1" applyAlignment="1">
      <alignment horizontal="center" vertical="center"/>
    </xf>
    <xf numFmtId="164" fontId="6" fillId="0" borderId="0" xfId="1" applyNumberFormat="1" applyFont="1" applyFill="1" applyBorder="1" applyAlignment="1">
      <alignment horizontal="center" vertical="center"/>
    </xf>
    <xf numFmtId="43" fontId="6" fillId="0" borderId="12" xfId="4" applyNumberFormat="1" applyFont="1" applyFill="1" applyBorder="1"/>
    <xf numFmtId="171" fontId="6" fillId="0" borderId="1" xfId="1" applyNumberFormat="1" applyFont="1" applyBorder="1"/>
    <xf numFmtId="171" fontId="6" fillId="0" borderId="14" xfId="1" applyNumberFormat="1" applyFont="1" applyBorder="1"/>
    <xf numFmtId="0" fontId="1" fillId="2" borderId="5" xfId="0" applyFont="1" applyFill="1" applyBorder="1" applyAlignment="1">
      <alignment horizontal="centerContinuous" vertical="center"/>
    </xf>
    <xf numFmtId="0" fontId="1" fillId="2" borderId="6" xfId="0" applyFont="1" applyFill="1" applyBorder="1" applyAlignment="1">
      <alignment horizontal="centerContinuous" vertical="center"/>
    </xf>
    <xf numFmtId="0" fontId="5" fillId="0" borderId="4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168" fontId="6" fillId="0" borderId="2" xfId="2" applyNumberFormat="1" applyFont="1" applyFill="1" applyBorder="1" applyAlignment="1">
      <alignment horizontal="right"/>
    </xf>
    <xf numFmtId="168" fontId="6" fillId="0" borderId="3" xfId="2" applyNumberFormat="1" applyFont="1" applyFill="1" applyBorder="1" applyAlignment="1">
      <alignment horizontal="right"/>
    </xf>
    <xf numFmtId="171" fontId="6" fillId="0" borderId="3" xfId="1" applyNumberFormat="1" applyFont="1" applyBorder="1" applyAlignment="1">
      <alignment horizontal="right"/>
    </xf>
    <xf numFmtId="171" fontId="6" fillId="0" borderId="2" xfId="1" applyNumberFormat="1" applyFont="1" applyBorder="1" applyAlignment="1">
      <alignment horizontal="right"/>
    </xf>
    <xf numFmtId="0" fontId="7" fillId="0" borderId="7" xfId="3" applyFont="1" applyBorder="1"/>
    <xf numFmtId="167" fontId="6" fillId="0" borderId="1" xfId="3" applyNumberFormat="1" applyFont="1" applyBorder="1"/>
    <xf numFmtId="3" fontId="6" fillId="0" borderId="14" xfId="3" applyNumberFormat="1" applyFont="1" applyBorder="1"/>
    <xf numFmtId="0" fontId="5" fillId="0" borderId="4" xfId="3" applyFont="1" applyBorder="1"/>
    <xf numFmtId="0" fontId="5" fillId="0" borderId="14" xfId="3" applyFont="1" applyBorder="1"/>
    <xf numFmtId="0" fontId="11" fillId="0" borderId="1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/>
    </xf>
    <xf numFmtId="3" fontId="6" fillId="0" borderId="0" xfId="3" applyNumberFormat="1" applyFont="1"/>
    <xf numFmtId="164" fontId="6" fillId="0" borderId="10" xfId="4" applyNumberFormat="1" applyFont="1" applyFill="1" applyBorder="1" applyAlignment="1">
      <alignment horizontal="right"/>
    </xf>
    <xf numFmtId="164" fontId="6" fillId="0" borderId="9" xfId="3" applyNumberFormat="1" applyFont="1" applyBorder="1" applyAlignment="1">
      <alignment horizontal="right"/>
    </xf>
    <xf numFmtId="0" fontId="6" fillId="0" borderId="10" xfId="3" applyFont="1" applyBorder="1"/>
    <xf numFmtId="0" fontId="6" fillId="0" borderId="9" xfId="3" applyFont="1" applyBorder="1"/>
    <xf numFmtId="3" fontId="6" fillId="0" borderId="12" xfId="3" applyNumberFormat="1" applyFont="1" applyBorder="1"/>
    <xf numFmtId="0" fontId="6" fillId="0" borderId="6" xfId="3" applyFont="1" applyBorder="1"/>
    <xf numFmtId="166" fontId="6" fillId="0" borderId="10" xfId="4" applyNumberFormat="1" applyFont="1" applyFill="1" applyBorder="1" applyAlignment="1">
      <alignment horizontal="right"/>
    </xf>
    <xf numFmtId="164" fontId="6" fillId="0" borderId="9" xfId="1" applyNumberFormat="1" applyFont="1" applyFill="1" applyBorder="1" applyAlignment="1">
      <alignment horizontal="right"/>
    </xf>
    <xf numFmtId="166" fontId="6" fillId="0" borderId="14" xfId="4" applyNumberFormat="1" applyFont="1" applyFill="1" applyBorder="1" applyAlignment="1">
      <alignment horizontal="right"/>
    </xf>
    <xf numFmtId="164" fontId="6" fillId="0" borderId="12" xfId="1" applyNumberFormat="1" applyFont="1" applyFill="1" applyBorder="1" applyAlignment="1">
      <alignment horizontal="right"/>
    </xf>
    <xf numFmtId="0" fontId="6" fillId="0" borderId="12" xfId="3" applyFont="1" applyBorder="1"/>
    <xf numFmtId="0" fontId="11" fillId="0" borderId="7" xfId="3" applyFont="1" applyBorder="1" applyAlignment="1">
      <alignment horizontal="center" vertical="center"/>
    </xf>
    <xf numFmtId="0" fontId="5" fillId="0" borderId="0" xfId="3" applyFont="1" applyAlignment="1">
      <alignment horizontal="right"/>
    </xf>
    <xf numFmtId="164" fontId="1" fillId="0" borderId="9" xfId="4" applyNumberFormat="1" applyFont="1" applyBorder="1"/>
    <xf numFmtId="164" fontId="1" fillId="0" borderId="12" xfId="4" applyNumberFormat="1" applyFont="1" applyBorder="1"/>
    <xf numFmtId="43" fontId="6" fillId="0" borderId="3" xfId="4" applyNumberFormat="1" applyFont="1" applyFill="1" applyBorder="1"/>
    <xf numFmtId="0" fontId="5" fillId="0" borderId="13" xfId="3" applyFont="1" applyBorder="1" applyAlignment="1">
      <alignment horizontal="center"/>
    </xf>
    <xf numFmtId="0" fontId="5" fillId="3" borderId="1" xfId="3" applyFont="1" applyFill="1" applyBorder="1" applyAlignment="1">
      <alignment horizontal="centerContinuous" vertical="center"/>
    </xf>
    <xf numFmtId="0" fontId="1" fillId="3" borderId="2" xfId="0" applyFont="1" applyFill="1" applyBorder="1" applyAlignment="1">
      <alignment horizontal="centerContinuous" vertical="center"/>
    </xf>
    <xf numFmtId="0" fontId="1" fillId="3" borderId="3" xfId="0" applyFont="1" applyFill="1" applyBorder="1" applyAlignment="1">
      <alignment horizontal="centerContinuous" vertical="center"/>
    </xf>
    <xf numFmtId="164" fontId="5" fillId="0" borderId="11" xfId="1" applyNumberFormat="1" applyFont="1" applyFill="1" applyBorder="1" applyAlignment="1">
      <alignment horizontal="center"/>
    </xf>
    <xf numFmtId="164" fontId="4" fillId="0" borderId="9" xfId="1" applyNumberFormat="1" applyFont="1" applyFill="1" applyBorder="1"/>
    <xf numFmtId="164" fontId="4" fillId="0" borderId="12" xfId="1" applyNumberFormat="1" applyFont="1" applyFill="1" applyBorder="1"/>
    <xf numFmtId="0" fontId="11" fillId="0" borderId="12" xfId="3" applyFont="1" applyBorder="1" applyAlignment="1">
      <alignment horizontal="center" vertical="center" wrapText="1"/>
    </xf>
    <xf numFmtId="0" fontId="5" fillId="0" borderId="13" xfId="3" applyFont="1" applyBorder="1" applyAlignment="1">
      <alignment horizontal="center" vertical="center" wrapText="1"/>
    </xf>
    <xf numFmtId="0" fontId="5" fillId="0" borderId="12" xfId="3" applyFont="1" applyBorder="1" applyAlignment="1">
      <alignment horizontal="center" vertical="center" wrapText="1"/>
    </xf>
    <xf numFmtId="0" fontId="5" fillId="0" borderId="14" xfId="3" applyFont="1" applyBorder="1" applyAlignment="1">
      <alignment horizontal="center" vertical="center" wrapText="1"/>
    </xf>
    <xf numFmtId="164" fontId="6" fillId="0" borderId="14" xfId="4" applyNumberFormat="1" applyFont="1" applyFill="1" applyBorder="1" applyAlignment="1">
      <alignment horizontal="right"/>
    </xf>
    <xf numFmtId="164" fontId="6" fillId="0" borderId="4" xfId="4" applyNumberFormat="1" applyFont="1" applyFill="1" applyBorder="1" applyAlignment="1">
      <alignment horizontal="right"/>
    </xf>
    <xf numFmtId="164" fontId="6" fillId="0" borderId="5" xfId="4" applyNumberFormat="1" applyFont="1" applyFill="1" applyBorder="1" applyAlignment="1">
      <alignment horizontal="right"/>
    </xf>
    <xf numFmtId="164" fontId="6" fillId="0" borderId="6" xfId="3" applyNumberFormat="1" applyFont="1" applyBorder="1" applyAlignment="1">
      <alignment horizontal="right"/>
    </xf>
    <xf numFmtId="164" fontId="6" fillId="0" borderId="12" xfId="3" applyNumberFormat="1" applyFont="1" applyBorder="1" applyAlignment="1">
      <alignment horizontal="right"/>
    </xf>
    <xf numFmtId="173" fontId="6" fillId="0" borderId="10" xfId="3" applyNumberFormat="1" applyFont="1" applyBorder="1" applyAlignment="1">
      <alignment horizontal="right"/>
    </xf>
    <xf numFmtId="173" fontId="6" fillId="0" borderId="0" xfId="3" applyNumberFormat="1" applyFont="1" applyAlignment="1">
      <alignment horizontal="right"/>
    </xf>
    <xf numFmtId="173" fontId="6" fillId="0" borderId="9" xfId="3" applyNumberFormat="1" applyFont="1" applyBorder="1" applyAlignment="1">
      <alignment horizontal="right"/>
    </xf>
    <xf numFmtId="173" fontId="6" fillId="0" borderId="14" xfId="3" applyNumberFormat="1" applyFont="1" applyBorder="1" applyAlignment="1">
      <alignment horizontal="right"/>
    </xf>
    <xf numFmtId="173" fontId="6" fillId="0" borderId="12" xfId="3" applyNumberFormat="1" applyFont="1" applyBorder="1" applyAlignment="1">
      <alignment horizontal="right"/>
    </xf>
    <xf numFmtId="0" fontId="11" fillId="0" borderId="3" xfId="3" applyFont="1" applyBorder="1" applyAlignment="1">
      <alignment horizontal="center" vertical="center"/>
    </xf>
    <xf numFmtId="164" fontId="6" fillId="0" borderId="12" xfId="1" applyNumberFormat="1" applyFont="1" applyFill="1" applyBorder="1" applyAlignment="1">
      <alignment horizontal="center" vertical="center"/>
    </xf>
    <xf numFmtId="0" fontId="11" fillId="0" borderId="1" xfId="3" applyFont="1" applyBorder="1" applyAlignment="1">
      <alignment horizontal="left" vertical="center"/>
    </xf>
    <xf numFmtId="164" fontId="1" fillId="0" borderId="15" xfId="4" applyNumberFormat="1" applyFont="1" applyBorder="1"/>
    <xf numFmtId="0" fontId="5" fillId="0" borderId="1" xfId="3" applyFont="1" applyBorder="1" applyAlignment="1">
      <alignment horizontal="left" vertical="center"/>
    </xf>
    <xf numFmtId="0" fontId="1" fillId="3" borderId="2" xfId="0" applyFont="1" applyFill="1" applyBorder="1" applyAlignment="1">
      <alignment horizontal="centerContinuous" vertical="center" wrapText="1"/>
    </xf>
    <xf numFmtId="171" fontId="1" fillId="0" borderId="10" xfId="4" applyNumberFormat="1" applyFont="1" applyFill="1" applyBorder="1"/>
    <xf numFmtId="164" fontId="1" fillId="0" borderId="1" xfId="1" applyNumberFormat="1" applyFont="1" applyFill="1" applyBorder="1"/>
    <xf numFmtId="164" fontId="1" fillId="0" borderId="2" xfId="1" applyNumberFormat="1" applyFont="1" applyFill="1" applyBorder="1"/>
    <xf numFmtId="164" fontId="1" fillId="0" borderId="3" xfId="1" applyNumberFormat="1" applyFont="1" applyFill="1" applyBorder="1"/>
    <xf numFmtId="0" fontId="5" fillId="5" borderId="1" xfId="3" applyFont="1" applyFill="1" applyBorder="1" applyAlignment="1">
      <alignment horizontal="centerContinuous" vertical="center"/>
    </xf>
    <xf numFmtId="0" fontId="1" fillId="5" borderId="2" xfId="0" applyFont="1" applyFill="1" applyBorder="1" applyAlignment="1">
      <alignment horizontal="centerContinuous" vertical="center"/>
    </xf>
    <xf numFmtId="0" fontId="1" fillId="5" borderId="3" xfId="0" applyFont="1" applyFill="1" applyBorder="1" applyAlignment="1">
      <alignment horizontal="centerContinuous" vertical="center"/>
    </xf>
    <xf numFmtId="0" fontId="5" fillId="5" borderId="13" xfId="3" applyFont="1" applyFill="1" applyBorder="1" applyAlignment="1">
      <alignment horizontal="center" vertical="center" wrapText="1"/>
    </xf>
    <xf numFmtId="0" fontId="5" fillId="0" borderId="0" xfId="3" applyFont="1" applyAlignment="1">
      <alignment vertical="center"/>
    </xf>
    <xf numFmtId="171" fontId="1" fillId="0" borderId="14" xfId="4" applyNumberFormat="1" applyFont="1" applyFill="1" applyBorder="1"/>
    <xf numFmtId="0" fontId="6" fillId="0" borderId="0" xfId="3" applyFont="1" applyAlignment="1">
      <alignment horizontal="center" vertical="center" wrapText="1"/>
    </xf>
    <xf numFmtId="164" fontId="6" fillId="0" borderId="0" xfId="1" applyNumberFormat="1" applyFont="1" applyFill="1" applyBorder="1" applyAlignment="1">
      <alignment horizontal="center" vertical="center" wrapText="1"/>
    </xf>
    <xf numFmtId="0" fontId="14" fillId="0" borderId="0" xfId="3" applyFont="1" applyAlignment="1">
      <alignment horizontal="center" vertical="center" wrapText="1"/>
    </xf>
    <xf numFmtId="0" fontId="26" fillId="0" borderId="3" xfId="3" applyFont="1" applyBorder="1" applyAlignment="1">
      <alignment horizontal="center"/>
    </xf>
    <xf numFmtId="0" fontId="5" fillId="0" borderId="4" xfId="3" applyFont="1" applyBorder="1" applyAlignment="1">
      <alignment horizontal="center" vertical="center"/>
    </xf>
    <xf numFmtId="0" fontId="11" fillId="0" borderId="15" xfId="3" applyFont="1" applyBorder="1" applyAlignment="1">
      <alignment horizontal="center" vertical="center"/>
    </xf>
    <xf numFmtId="0" fontId="11" fillId="0" borderId="4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 wrapText="1"/>
    </xf>
    <xf numFmtId="0" fontId="11" fillId="0" borderId="13" xfId="3" applyFont="1" applyBorder="1" applyAlignment="1">
      <alignment horizontal="center" vertical="center" wrapText="1"/>
    </xf>
    <xf numFmtId="0" fontId="6" fillId="0" borderId="13" xfId="3" applyFont="1" applyBorder="1" applyAlignment="1">
      <alignment horizontal="center" vertical="center" wrapText="1"/>
    </xf>
    <xf numFmtId="0" fontId="11" fillId="0" borderId="6" xfId="3" applyFont="1" applyBorder="1" applyAlignment="1">
      <alignment horizontal="center" vertical="center" wrapText="1"/>
    </xf>
    <xf numFmtId="0" fontId="6" fillId="0" borderId="14" xfId="3" applyFont="1" applyBorder="1" applyAlignment="1">
      <alignment horizontal="center" vertical="center" wrapText="1"/>
    </xf>
    <xf numFmtId="0" fontId="6" fillId="0" borderId="12" xfId="3" applyFont="1" applyBorder="1" applyAlignment="1">
      <alignment horizontal="center" vertical="center" wrapText="1"/>
    </xf>
    <xf numFmtId="0" fontId="21" fillId="0" borderId="5" xfId="3" applyFont="1" applyBorder="1" applyAlignment="1">
      <alignment horizontal="center" vertical="center" wrapText="1"/>
    </xf>
    <xf numFmtId="0" fontId="7" fillId="0" borderId="5" xfId="3" applyFont="1" applyBorder="1" applyAlignment="1">
      <alignment vertical="center"/>
    </xf>
    <xf numFmtId="0" fontId="7" fillId="0" borderId="6" xfId="3" applyFont="1" applyBorder="1" applyAlignment="1">
      <alignment vertical="center"/>
    </xf>
    <xf numFmtId="0" fontId="7" fillId="0" borderId="13" xfId="3" applyFont="1" applyBorder="1" applyAlignment="1">
      <alignment vertical="center"/>
    </xf>
    <xf numFmtId="0" fontId="7" fillId="0" borderId="12" xfId="3" applyFont="1" applyBorder="1" applyAlignment="1">
      <alignment vertical="center"/>
    </xf>
    <xf numFmtId="0" fontId="21" fillId="0" borderId="4" xfId="3" applyFont="1" applyBorder="1" applyAlignment="1">
      <alignment horizontal="center" vertical="center" wrapText="1"/>
    </xf>
    <xf numFmtId="0" fontId="7" fillId="0" borderId="4" xfId="3" applyFont="1" applyBorder="1" applyAlignment="1">
      <alignment vertical="center"/>
    </xf>
    <xf numFmtId="0" fontId="5" fillId="0" borderId="15" xfId="3" applyFont="1" applyBorder="1" applyAlignment="1">
      <alignment horizontal="center" vertical="center" wrapText="1"/>
    </xf>
    <xf numFmtId="0" fontId="26" fillId="0" borderId="13" xfId="3" applyFont="1" applyBorder="1" applyAlignment="1">
      <alignment horizontal="center" vertical="center" wrapText="1"/>
    </xf>
    <xf numFmtId="0" fontId="26" fillId="0" borderId="12" xfId="3" applyFont="1" applyBorder="1" applyAlignment="1">
      <alignment horizontal="center" vertical="center" wrapText="1"/>
    </xf>
    <xf numFmtId="171" fontId="6" fillId="0" borderId="8" xfId="1" applyNumberFormat="1" applyFont="1" applyFill="1" applyBorder="1"/>
    <xf numFmtId="171" fontId="6" fillId="0" borderId="11" xfId="1" applyNumberFormat="1" applyFont="1" applyFill="1" applyBorder="1"/>
    <xf numFmtId="164" fontId="6" fillId="0" borderId="8" xfId="1" applyNumberFormat="1" applyFont="1" applyFill="1" applyBorder="1"/>
    <xf numFmtId="164" fontId="6" fillId="0" borderId="11" xfId="1" applyNumberFormat="1" applyFont="1" applyFill="1" applyBorder="1"/>
    <xf numFmtId="171" fontId="1" fillId="0" borderId="0" xfId="4" applyNumberFormat="1" applyFont="1" applyFill="1" applyBorder="1"/>
    <xf numFmtId="171" fontId="1" fillId="0" borderId="13" xfId="4" applyNumberFormat="1" applyFont="1" applyFill="1" applyBorder="1"/>
    <xf numFmtId="166" fontId="6" fillId="0" borderId="13" xfId="1" applyNumberFormat="1" applyFont="1" applyBorder="1"/>
    <xf numFmtId="166" fontId="6" fillId="0" borderId="12" xfId="1" applyNumberFormat="1" applyFont="1" applyBorder="1"/>
    <xf numFmtId="167" fontId="6" fillId="0" borderId="2" xfId="1" applyNumberFormat="1" applyFont="1" applyBorder="1"/>
    <xf numFmtId="167" fontId="6" fillId="0" borderId="3" xfId="1" applyNumberFormat="1" applyFont="1" applyBorder="1"/>
    <xf numFmtId="171" fontId="1" fillId="0" borderId="4" xfId="4" applyNumberFormat="1" applyFont="1" applyBorder="1"/>
    <xf numFmtId="171" fontId="1" fillId="0" borderId="1" xfId="4" applyNumberFormat="1" applyFont="1" applyBorder="1"/>
    <xf numFmtId="171" fontId="1" fillId="0" borderId="3" xfId="4" applyNumberFormat="1" applyFont="1" applyBorder="1"/>
    <xf numFmtId="0" fontId="0" fillId="0" borderId="4" xfId="0" applyBorder="1"/>
    <xf numFmtId="0" fontId="0" fillId="0" borderId="6" xfId="0" applyBorder="1"/>
    <xf numFmtId="0" fontId="0" fillId="0" borderId="14" xfId="0" applyBorder="1"/>
    <xf numFmtId="164" fontId="17" fillId="0" borderId="12" xfId="4" applyNumberFormat="1" applyFont="1" applyBorder="1"/>
    <xf numFmtId="0" fontId="0" fillId="0" borderId="1" xfId="0" applyBorder="1"/>
    <xf numFmtId="0" fontId="0" fillId="0" borderId="3" xfId="0" applyBorder="1"/>
    <xf numFmtId="164" fontId="6" fillId="0" borderId="15" xfId="1" applyNumberFormat="1" applyFont="1" applyBorder="1"/>
    <xf numFmtId="164" fontId="6" fillId="0" borderId="7" xfId="1" applyNumberFormat="1" applyFont="1" applyBorder="1"/>
    <xf numFmtId="0" fontId="5" fillId="6" borderId="1" xfId="3" applyFont="1" applyFill="1" applyBorder="1" applyAlignment="1">
      <alignment horizontal="centerContinuous" vertical="center"/>
    </xf>
    <xf numFmtId="0" fontId="1" fillId="6" borderId="2" xfId="0" applyFont="1" applyFill="1" applyBorder="1" applyAlignment="1">
      <alignment horizontal="centerContinuous" vertical="center"/>
    </xf>
    <xf numFmtId="0" fontId="1" fillId="6" borderId="3" xfId="0" applyFont="1" applyFill="1" applyBorder="1" applyAlignment="1">
      <alignment horizontal="centerContinuous" vertical="center"/>
    </xf>
    <xf numFmtId="166" fontId="6" fillId="0" borderId="4" xfId="4" applyNumberFormat="1" applyFont="1" applyBorder="1"/>
    <xf numFmtId="166" fontId="6" fillId="0" borderId="5" xfId="4" applyNumberFormat="1" applyFont="1" applyBorder="1"/>
    <xf numFmtId="166" fontId="6" fillId="0" borderId="6" xfId="4" applyNumberFormat="1" applyFont="1" applyBorder="1"/>
    <xf numFmtId="166" fontId="6" fillId="0" borderId="10" xfId="1" applyNumberFormat="1" applyFont="1" applyBorder="1"/>
    <xf numFmtId="166" fontId="6" fillId="0" borderId="9" xfId="1" applyNumberFormat="1" applyFont="1" applyBorder="1"/>
    <xf numFmtId="166" fontId="6" fillId="0" borderId="14" xfId="1" applyNumberFormat="1" applyFont="1" applyBorder="1"/>
    <xf numFmtId="167" fontId="19" fillId="0" borderId="2" xfId="0" applyNumberFormat="1" applyFont="1" applyBorder="1"/>
    <xf numFmtId="167" fontId="19" fillId="0" borderId="3" xfId="0" applyNumberFormat="1" applyFont="1" applyBorder="1"/>
    <xf numFmtId="0" fontId="0" fillId="0" borderId="12" xfId="0" applyBorder="1"/>
    <xf numFmtId="0" fontId="5" fillId="0" borderId="1" xfId="3" applyFont="1" applyBorder="1" applyAlignment="1">
      <alignment horizontal="centerContinuous" vertical="center"/>
    </xf>
    <xf numFmtId="0" fontId="1" fillId="0" borderId="2" xfId="0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164" fontId="6" fillId="0" borderId="4" xfId="4" applyNumberFormat="1" applyFont="1" applyBorder="1"/>
    <xf numFmtId="164" fontId="6" fillId="0" borderId="5" xfId="4" applyNumberFormat="1" applyFont="1" applyBorder="1"/>
    <xf numFmtId="164" fontId="6" fillId="0" borderId="6" xfId="4" applyNumberFormat="1" applyFont="1" applyBorder="1"/>
    <xf numFmtId="164" fontId="6" fillId="0" borderId="10" xfId="4" applyNumberFormat="1" applyFont="1" applyBorder="1"/>
    <xf numFmtId="164" fontId="6" fillId="0" borderId="9" xfId="4" applyNumberFormat="1" applyFont="1" applyBorder="1"/>
    <xf numFmtId="164" fontId="6" fillId="0" borderId="14" xfId="4" applyNumberFormat="1" applyFont="1" applyBorder="1"/>
    <xf numFmtId="164" fontId="6" fillId="0" borderId="13" xfId="4" applyNumberFormat="1" applyFont="1" applyBorder="1"/>
    <xf numFmtId="164" fontId="6" fillId="0" borderId="12" xfId="4" applyNumberFormat="1" applyFont="1" applyBorder="1"/>
    <xf numFmtId="164" fontId="6" fillId="0" borderId="0" xfId="1" applyNumberFormat="1" applyFont="1" applyBorder="1"/>
    <xf numFmtId="164" fontId="6" fillId="0" borderId="1" xfId="4" applyNumberFormat="1" applyFont="1" applyBorder="1"/>
    <xf numFmtId="164" fontId="6" fillId="0" borderId="2" xfId="4" applyNumberFormat="1" applyFont="1" applyBorder="1"/>
    <xf numFmtId="164" fontId="6" fillId="0" borderId="3" xfId="4" applyNumberFormat="1" applyFont="1" applyBorder="1"/>
    <xf numFmtId="164" fontId="6" fillId="0" borderId="6" xfId="1" applyNumberFormat="1" applyFont="1" applyBorder="1"/>
    <xf numFmtId="164" fontId="6" fillId="0" borderId="9" xfId="1" applyNumberFormat="1" applyFont="1" applyBorder="1"/>
    <xf numFmtId="0" fontId="6" fillId="0" borderId="1" xfId="3" applyFont="1" applyBorder="1" applyAlignment="1">
      <alignment horizontal="centerContinuous" vertical="center"/>
    </xf>
    <xf numFmtId="164" fontId="13" fillId="0" borderId="4" xfId="4" applyNumberFormat="1" applyFont="1" applyBorder="1"/>
    <xf numFmtId="164" fontId="13" fillId="0" borderId="5" xfId="4" applyNumberFormat="1" applyFont="1" applyBorder="1"/>
    <xf numFmtId="164" fontId="13" fillId="0" borderId="6" xfId="4" applyNumberFormat="1" applyFont="1" applyBorder="1"/>
    <xf numFmtId="164" fontId="13" fillId="0" borderId="10" xfId="4" applyNumberFormat="1" applyFont="1" applyBorder="1"/>
    <xf numFmtId="164" fontId="13" fillId="0" borderId="0" xfId="4" applyNumberFormat="1" applyFont="1" applyBorder="1"/>
    <xf numFmtId="164" fontId="13" fillId="0" borderId="9" xfId="4" applyNumberFormat="1" applyFont="1" applyBorder="1"/>
    <xf numFmtId="164" fontId="13" fillId="0" borderId="14" xfId="4" applyNumberFormat="1" applyFont="1" applyBorder="1"/>
    <xf numFmtId="164" fontId="13" fillId="0" borderId="13" xfId="4" applyNumberFormat="1" applyFont="1" applyBorder="1"/>
    <xf numFmtId="164" fontId="13" fillId="0" borderId="12" xfId="4" applyNumberFormat="1" applyFont="1" applyBorder="1"/>
    <xf numFmtId="167" fontId="6" fillId="0" borderId="5" xfId="1" applyNumberFormat="1" applyFont="1" applyBorder="1"/>
    <xf numFmtId="167" fontId="6" fillId="0" borderId="6" xfId="1" applyNumberFormat="1" applyFont="1" applyBorder="1"/>
    <xf numFmtId="0" fontId="26" fillId="0" borderId="8" xfId="3" applyFont="1" applyBorder="1" applyAlignment="1">
      <alignment horizontal="center"/>
    </xf>
    <xf numFmtId="0" fontId="19" fillId="0" borderId="10" xfId="3" applyFont="1" applyBorder="1" applyAlignment="1">
      <alignment horizontal="center"/>
    </xf>
    <xf numFmtId="0" fontId="26" fillId="0" borderId="11" xfId="3" applyFont="1" applyBorder="1" applyAlignment="1">
      <alignment horizontal="center"/>
    </xf>
    <xf numFmtId="0" fontId="11" fillId="0" borderId="0" xfId="3" applyFont="1" applyAlignment="1">
      <alignment horizontal="left" vertical="center"/>
    </xf>
    <xf numFmtId="3" fontId="6" fillId="0" borderId="2" xfId="3" applyNumberFormat="1" applyFont="1" applyBorder="1"/>
    <xf numFmtId="0" fontId="6" fillId="0" borderId="2" xfId="3" applyFont="1" applyBorder="1"/>
    <xf numFmtId="0" fontId="6" fillId="0" borderId="1" xfId="3" applyFont="1" applyBorder="1"/>
    <xf numFmtId="0" fontId="7" fillId="0" borderId="14" xfId="3" applyFont="1" applyBorder="1" applyAlignment="1">
      <alignment vertical="center"/>
    </xf>
    <xf numFmtId="164" fontId="6" fillId="0" borderId="1" xfId="1" applyNumberFormat="1" applyFont="1" applyFill="1" applyBorder="1"/>
    <xf numFmtId="164" fontId="6" fillId="0" borderId="14" xfId="1" applyNumberFormat="1" applyFont="1" applyFill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center"/>
    </xf>
    <xf numFmtId="0" fontId="5" fillId="0" borderId="5" xfId="3" applyFont="1" applyBorder="1" applyAlignment="1">
      <alignment horizontal="center"/>
    </xf>
    <xf numFmtId="0" fontId="5" fillId="0" borderId="6" xfId="3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164" fontId="27" fillId="0" borderId="0" xfId="1" applyNumberFormat="1" applyFont="1" applyBorder="1"/>
    <xf numFmtId="164" fontId="27" fillId="0" borderId="0" xfId="1" applyNumberFormat="1" applyFont="1" applyFill="1" applyBorder="1"/>
    <xf numFmtId="9" fontId="27" fillId="0" borderId="0" xfId="2" applyFont="1" applyBorder="1"/>
    <xf numFmtId="164" fontId="27" fillId="0" borderId="9" xfId="1" applyNumberFormat="1" applyFont="1" applyBorder="1"/>
    <xf numFmtId="9" fontId="27" fillId="0" borderId="9" xfId="2" applyFont="1" applyBorder="1"/>
    <xf numFmtId="9" fontId="27" fillId="0" borderId="13" xfId="2" applyFont="1" applyBorder="1"/>
    <xf numFmtId="9" fontId="27" fillId="0" borderId="12" xfId="2" applyFont="1" applyBorder="1"/>
    <xf numFmtId="164" fontId="27" fillId="0" borderId="2" xfId="1" applyNumberFormat="1" applyFont="1" applyBorder="1" applyAlignment="1">
      <alignment horizontal="center" vertical="center" wrapText="1"/>
    </xf>
    <xf numFmtId="164" fontId="27" fillId="0" borderId="3" xfId="1" applyNumberFormat="1" applyFont="1" applyBorder="1" applyAlignment="1">
      <alignment horizontal="center" vertical="center" wrapText="1"/>
    </xf>
    <xf numFmtId="164" fontId="27" fillId="0" borderId="5" xfId="1" applyNumberFormat="1" applyFont="1" applyBorder="1"/>
    <xf numFmtId="164" fontId="27" fillId="0" borderId="6" xfId="1" applyNumberFormat="1" applyFont="1" applyBorder="1"/>
    <xf numFmtId="0" fontId="27" fillId="0" borderId="7" xfId="0" applyFont="1" applyBorder="1" applyAlignment="1">
      <alignment horizontal="center" vertical="center" wrapText="1"/>
    </xf>
    <xf numFmtId="0" fontId="27" fillId="0" borderId="15" xfId="0" applyFont="1" applyBorder="1"/>
    <xf numFmtId="0" fontId="27" fillId="0" borderId="8" xfId="0" applyFont="1" applyBorder="1"/>
    <xf numFmtId="0" fontId="27" fillId="0" borderId="11" xfId="0" applyFont="1" applyBorder="1"/>
    <xf numFmtId="171" fontId="6" fillId="0" borderId="9" xfId="1" applyNumberFormat="1" applyFont="1" applyFill="1" applyBorder="1" applyAlignment="1">
      <alignment horizontal="right"/>
    </xf>
    <xf numFmtId="171" fontId="6" fillId="0" borderId="12" xfId="1" applyNumberFormat="1" applyFont="1" applyFill="1" applyBorder="1" applyAlignment="1">
      <alignment horizontal="right"/>
    </xf>
    <xf numFmtId="0" fontId="7" fillId="0" borderId="13" xfId="3" applyFont="1" applyBorder="1"/>
    <xf numFmtId="0" fontId="5" fillId="0" borderId="1" xfId="3" applyFont="1" applyBorder="1"/>
    <xf numFmtId="3" fontId="6" fillId="0" borderId="1" xfId="3" applyNumberFormat="1" applyFont="1" applyBorder="1"/>
    <xf numFmtId="3" fontId="6" fillId="0" borderId="3" xfId="3" applyNumberFormat="1" applyFont="1" applyBorder="1"/>
    <xf numFmtId="164" fontId="13" fillId="0" borderId="13" xfId="4" applyNumberFormat="1" applyFont="1" applyFill="1" applyBorder="1" applyAlignment="1">
      <alignment horizontal="right"/>
    </xf>
    <xf numFmtId="0" fontId="2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2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2" fillId="0" borderId="14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1" xfId="3" applyFont="1" applyBorder="1" applyAlignment="1">
      <alignment horizontal="centerContinuous" vertical="center"/>
    </xf>
    <xf numFmtId="0" fontId="8" fillId="0" borderId="3" xfId="3" applyFont="1" applyBorder="1" applyAlignment="1">
      <alignment horizontal="centerContinuous" vertical="center"/>
    </xf>
    <xf numFmtId="0" fontId="6" fillId="0" borderId="1" xfId="3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7" fillId="0" borderId="2" xfId="3" applyFont="1" applyBorder="1"/>
    <xf numFmtId="0" fontId="27" fillId="0" borderId="15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164" fontId="0" fillId="0" borderId="16" xfId="1" applyNumberFormat="1" applyFont="1" applyBorder="1" applyAlignment="1">
      <alignment horizontal="center"/>
    </xf>
    <xf numFmtId="164" fontId="0" fillId="0" borderId="17" xfId="1" applyNumberFormat="1" applyFont="1" applyBorder="1" applyAlignment="1">
      <alignment horizontal="center"/>
    </xf>
    <xf numFmtId="164" fontId="0" fillId="0" borderId="18" xfId="1" applyNumberFormat="1" applyFont="1" applyBorder="1" applyAlignment="1">
      <alignment horizontal="center"/>
    </xf>
  </cellXfs>
  <cellStyles count="6">
    <cellStyle name="Comma" xfId="1" builtinId="3"/>
    <cellStyle name="Comma 2 2" xfId="4" xr:uid="{6C5F64CC-8A7E-4C12-A781-378CEE2F1881}"/>
    <cellStyle name="Normal" xfId="0" builtinId="0"/>
    <cellStyle name="Normal 2" xfId="3" xr:uid="{00B9BA32-12CB-44A6-AA11-F266AA2B0275}"/>
    <cellStyle name="Percent" xfId="2" builtinId="5"/>
    <cellStyle name="Percent 2 2" xfId="5" xr:uid="{847C0468-9D63-4A21-9810-3C36824542CA}"/>
  </cellStyles>
  <dxfs count="28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ont>
        <color rgb="FFFF0000"/>
      </font>
    </dxf>
    <dxf>
      <fill>
        <patternFill>
          <bgColor theme="2" tint="-0.24994659260841701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sheetMetadata" Target="metadata.xml"/><Relationship Id="rId35" Type="http://schemas.openxmlformats.org/officeDocument/2006/relationships/customXml" Target="../customXml/item4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355E3-8922-45F5-AFC8-BA6B7309B835}">
  <sheetPr>
    <tabColor theme="9" tint="0.79998168889431442"/>
    <pageSetUpPr fitToPage="1"/>
  </sheetPr>
  <dimension ref="A1:AP202"/>
  <sheetViews>
    <sheetView tabSelected="1" zoomScaleNormal="100" workbookViewId="0">
      <selection activeCell="N9" sqref="N9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0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6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Illustrative 6x6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Illustrative 6x6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-5.7055681252489235E-2</v>
      </c>
      <c r="E9" s="150">
        <f ca="1">SUMPRODUCT(J40:J52, M40:M52)</f>
        <v>-7.6366989870162039E-3</v>
      </c>
      <c r="F9" s="150" cm="1">
        <f t="array" aca="1" ref="F9" ca="1">MMULT(TRANSPOSE(S183:S195), MMULT(D183:P195, S183:S195))</f>
        <v>6.8975386994392148E-3</v>
      </c>
      <c r="G9" s="160" cm="1">
        <f t="array" aca="1" ref="G9" ca="1">MMULT(TRANSPOSE(R183:R195), MMULT(D183:P195, R183:R195))</f>
        <v>5.1020462136209426E-4</v>
      </c>
      <c r="H9" s="151">
        <f ca="1">$E$53*SQRT(EXP(2*D9+2*F9)-EXP(2*D9+F9))</f>
        <v>429.5881638037589</v>
      </c>
      <c r="I9" s="47">
        <f ca="1">IFERROR(H9/$G$53,"")</f>
        <v>0.88030361435196491</v>
      </c>
      <c r="J9" s="151">
        <f ca="1">$E$53*SQRT(EXP(2*E9+2*G9)-EXP(2*E9+G9))</f>
        <v>122.16840485354936</v>
      </c>
      <c r="K9" s="47">
        <f ca="1">IFERROR(J9/$G$53,"")</f>
        <v>0.25034509191301096</v>
      </c>
      <c r="L9" s="58">
        <f ca="1">SQRT(SUMSQ(L18:L31))</f>
        <v>190.13077216756921</v>
      </c>
      <c r="M9" s="46">
        <f ca="1">SQRT(SUMSQ(M18:M31))</f>
        <v>192.77872059564839</v>
      </c>
      <c r="N9" s="46">
        <f ca="1">SQRT(L9^2+H9^2)</f>
        <v>469.78261036922311</v>
      </c>
      <c r="O9" s="131">
        <f ca="1">SQRT(M9^2+J9^2)</f>
        <v>228.22960863778349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-5.7055681252489235E-2</v>
      </c>
      <c r="E10" s="154">
        <f ca="1">SUMPRODUCT(J40:J52, M40:M52)</f>
        <v>-7.6366989870162039E-3</v>
      </c>
      <c r="F10" s="154" cm="1">
        <f t="array" aca="1" ref="F10" ca="1">MMULT(TRANSPOSE(S166:S178), MMULT(D166:P178, S166:S178))</f>
        <v>2.6174070018561427E-2</v>
      </c>
      <c r="G10" s="159" cm="1">
        <f t="array" aca="1" ref="G10" ca="1">MMULT(TRANSPOSE(R166:R178), MMULT(D166:P178, R166:R178))</f>
        <v>2.5932001291750825E-3</v>
      </c>
      <c r="H10" s="156">
        <f ca="1">$E$53*SQRT(EXP(2*D10+2*F10)-EXP(2*D10+F10))</f>
        <v>849.03462218018251</v>
      </c>
      <c r="I10" s="157">
        <f ca="1">IFERROR(H10/$G$53,"")</f>
        <v>1.7398250454511937</v>
      </c>
      <c r="J10" s="156">
        <f ca="1">$E$53*SQRT(EXP(2*E10+2*G10)-EXP(2*E10+G10))</f>
        <v>275.85652445189368</v>
      </c>
      <c r="K10" s="157">
        <f ca="1">IFERROR(J10/$G$53,"")</f>
        <v>0.56527976322109363</v>
      </c>
      <c r="L10" s="362">
        <f ca="1">L9</f>
        <v>190.13077216756921</v>
      </c>
      <c r="M10" s="155">
        <f ca="1">M9</f>
        <v>192.77872059564839</v>
      </c>
      <c r="N10" s="155">
        <f ca="1">SQRT(L10^2+H10^2)</f>
        <v>870.06292886530991</v>
      </c>
      <c r="O10" s="158">
        <f ca="1">SQRT(M10^2+J10^2)</f>
        <v>336.54191001593443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-5.7055681252489235E-2</v>
      </c>
      <c r="E11" s="154">
        <f ca="1">SUMPRODUCT(J40:J52, M40:M52)</f>
        <v>-7.6366989870162039E-3</v>
      </c>
      <c r="F11" s="154" cm="1">
        <f t="array" aca="1" ref="F11" ca="1">MMULT(TRANSPOSE(S149:S161), MMULT(D149:P161, S149:S161))</f>
        <v>1.4867192500780339E-3</v>
      </c>
      <c r="G11" s="159" cm="1">
        <f t="array" aca="1" ref="G11" ca="1">MMULT(TRANSPOSE(R149:R161), MMULT(D149:P161, R149:R161))</f>
        <v>5.2314680171764263E-4</v>
      </c>
      <c r="H11" s="156">
        <f ca="1">$E$53*SQRT(EXP(2*D11+2*F11)-EXP(2*D11+F11))</f>
        <v>198.63550974290879</v>
      </c>
      <c r="I11" s="157">
        <f ca="1">IFERROR(H11/$G$53,"")</f>
        <v>0.40703997898137045</v>
      </c>
      <c r="J11" s="156">
        <f ca="1">$E$53*SQRT(EXP(2*E11+2*G11)-EXP(2*E11+G11))</f>
        <v>123.70940334044246</v>
      </c>
      <c r="K11" s="157">
        <f ca="1">IFERROR(J11/$G$53,"")</f>
        <v>0.25350287569762797</v>
      </c>
      <c r="L11" s="362">
        <f ca="1">L9</f>
        <v>190.13077216756921</v>
      </c>
      <c r="M11" s="155">
        <f ca="1">M9</f>
        <v>192.77872059564839</v>
      </c>
      <c r="N11" s="155">
        <f ca="1">SQRT(L11^2+H11^2)</f>
        <v>274.9650455164462</v>
      </c>
      <c r="O11" s="158">
        <f ca="1">SQRT(M11^2+J11^2)</f>
        <v>229.05818385149078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-5.7055681252489235E-2</v>
      </c>
      <c r="E13" s="207" t="s">
        <v>32</v>
      </c>
      <c r="F13" s="154">
        <f ca="1">SUMPRODUCT(J40:J52,J40:J52,T132:T144)</f>
        <v>-4.2299839621941975E-4</v>
      </c>
      <c r="G13" s="206" t="s">
        <v>32</v>
      </c>
      <c r="H13" s="156" t="e">
        <f ca="1">$E$53*SQRT(EXP(2*D13+2*F13)-EXP(2*D13+F13))</f>
        <v>#NUM!</v>
      </c>
      <c r="I13" s="157" t="str">
        <f ca="1">IFERROR(H13/$G$53,"")</f>
        <v/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Illustrative 6x6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Illustrative 6x6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0</v>
      </c>
      <c r="F19" s="34">
        <v>0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0</v>
      </c>
      <c r="F20" s="34">
        <v>0</v>
      </c>
      <c r="G20" s="217">
        <f t="shared" ca="1" si="2"/>
        <v>0</v>
      </c>
      <c r="H20" s="129">
        <f t="shared" ca="1" si="3"/>
        <v>0</v>
      </c>
      <c r="I20" s="36" t="str">
        <f t="shared" ca="1" si="4"/>
        <v/>
      </c>
      <c r="J20" s="101">
        <f t="shared" ca="1" si="5"/>
        <v>0</v>
      </c>
      <c r="K20" s="38" t="str">
        <f t="shared" ca="1" si="6"/>
        <v/>
      </c>
      <c r="L20" s="35">
        <f t="shared" ca="1" si="7"/>
        <v>0</v>
      </c>
      <c r="M20" s="35">
        <f t="shared" ref="M20:M31" ca="1" si="11">ABS(H41-1)*E41</f>
        <v>0</v>
      </c>
      <c r="N20" s="35">
        <f t="shared" ca="1" si="8"/>
        <v>0</v>
      </c>
      <c r="O20" s="130">
        <f t="shared" ca="1" si="9"/>
        <v>0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0</v>
      </c>
      <c r="F21" s="34">
        <v>0</v>
      </c>
      <c r="G21" s="217">
        <f t="shared" ca="1" si="2"/>
        <v>0</v>
      </c>
      <c r="H21" s="129">
        <f t="shared" ca="1" si="3"/>
        <v>0</v>
      </c>
      <c r="I21" s="36" t="str">
        <f t="shared" ca="1" si="4"/>
        <v/>
      </c>
      <c r="J21" s="101">
        <f t="shared" ca="1" si="5"/>
        <v>0</v>
      </c>
      <c r="K21" s="38" t="str">
        <f t="shared" ca="1" si="6"/>
        <v/>
      </c>
      <c r="L21" s="35">
        <f t="shared" ca="1" si="7"/>
        <v>0</v>
      </c>
      <c r="M21" s="35">
        <f t="shared" ca="1" si="11"/>
        <v>0</v>
      </c>
      <c r="N21" s="35">
        <f t="shared" ca="1" si="8"/>
        <v>0</v>
      </c>
      <c r="O21" s="130">
        <f t="shared" ca="1" si="9"/>
        <v>0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0</v>
      </c>
      <c r="F22" s="34">
        <v>0</v>
      </c>
      <c r="G22" s="217">
        <f t="shared" ca="1" si="2"/>
        <v>0</v>
      </c>
      <c r="H22" s="129">
        <f t="shared" ca="1" si="3"/>
        <v>0</v>
      </c>
      <c r="I22" s="36" t="str">
        <f t="shared" ca="1" si="4"/>
        <v/>
      </c>
      <c r="J22" s="101">
        <f t="shared" ca="1" si="5"/>
        <v>0</v>
      </c>
      <c r="K22" s="38" t="str">
        <f t="shared" ca="1" si="6"/>
        <v/>
      </c>
      <c r="L22" s="35">
        <f t="shared" ca="1" si="7"/>
        <v>0</v>
      </c>
      <c r="M22" s="35">
        <f t="shared" ca="1" si="11"/>
        <v>0</v>
      </c>
      <c r="N22" s="35">
        <f t="shared" ca="1" si="8"/>
        <v>0</v>
      </c>
      <c r="O22" s="130">
        <f t="shared" ca="1" si="9"/>
        <v>0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0</v>
      </c>
      <c r="F23" s="34">
        <v>0</v>
      </c>
      <c r="G23" s="217">
        <f t="shared" ca="1" si="2"/>
        <v>0</v>
      </c>
      <c r="H23" s="129">
        <f t="shared" ca="1" si="3"/>
        <v>0</v>
      </c>
      <c r="I23" s="36" t="str">
        <f t="shared" ca="1" si="4"/>
        <v/>
      </c>
      <c r="J23" s="101">
        <f t="shared" ca="1" si="5"/>
        <v>0</v>
      </c>
      <c r="K23" s="38" t="str">
        <f t="shared" ca="1" si="6"/>
        <v/>
      </c>
      <c r="L23" s="35">
        <f t="shared" ca="1" si="7"/>
        <v>0</v>
      </c>
      <c r="M23" s="35">
        <f t="shared" ca="1" si="11"/>
        <v>0</v>
      </c>
      <c r="N23" s="35">
        <f t="shared" ca="1" si="8"/>
        <v>0</v>
      </c>
      <c r="O23" s="130">
        <f t="shared" ca="1" si="9"/>
        <v>0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0</v>
      </c>
      <c r="F24" s="34">
        <v>0</v>
      </c>
      <c r="G24" s="217">
        <f t="shared" ca="1" si="2"/>
        <v>0</v>
      </c>
      <c r="H24" s="129">
        <f t="shared" ca="1" si="3"/>
        <v>0</v>
      </c>
      <c r="I24" s="36" t="str">
        <f t="shared" ca="1" si="4"/>
        <v/>
      </c>
      <c r="J24" s="101">
        <f t="shared" ca="1" si="5"/>
        <v>0</v>
      </c>
      <c r="K24" s="38" t="str">
        <f t="shared" ca="1" si="6"/>
        <v/>
      </c>
      <c r="L24" s="35">
        <f t="shared" ca="1" si="7"/>
        <v>0</v>
      </c>
      <c r="M24" s="35">
        <f t="shared" ca="1" si="11"/>
        <v>0</v>
      </c>
      <c r="N24" s="35">
        <f t="shared" ca="1" si="8"/>
        <v>0</v>
      </c>
      <c r="O24" s="130">
        <f t="shared" ca="1" si="9"/>
        <v>0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0</v>
      </c>
      <c r="F25" s="34">
        <v>0</v>
      </c>
      <c r="G25" s="217">
        <f t="shared" ca="1" si="2"/>
        <v>0</v>
      </c>
      <c r="H25" s="129">
        <f t="shared" ca="1" si="3"/>
        <v>0</v>
      </c>
      <c r="I25" s="36" t="str">
        <f t="shared" ca="1" si="4"/>
        <v/>
      </c>
      <c r="J25" s="101">
        <f t="shared" ca="1" si="5"/>
        <v>0</v>
      </c>
      <c r="K25" s="38" t="str">
        <f t="shared" ca="1" si="6"/>
        <v/>
      </c>
      <c r="L25" s="35">
        <f t="shared" ca="1" si="7"/>
        <v>0</v>
      </c>
      <c r="M25" s="35">
        <f t="shared" ca="1" si="11"/>
        <v>0</v>
      </c>
      <c r="N25" s="35">
        <f t="shared" ca="1" si="8"/>
        <v>0</v>
      </c>
      <c r="O25" s="130">
        <f t="shared" ca="1" si="9"/>
        <v>0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905</v>
      </c>
      <c r="F26" s="34">
        <v>899</v>
      </c>
      <c r="G26" s="217">
        <f t="shared" ca="1" si="2"/>
        <v>6</v>
      </c>
      <c r="H26" s="129">
        <f t="shared" ca="1" si="3"/>
        <v>0</v>
      </c>
      <c r="I26" s="36">
        <f t="shared" ca="1" si="4"/>
        <v>0</v>
      </c>
      <c r="J26" s="101">
        <f t="shared" ca="1" si="5"/>
        <v>0</v>
      </c>
      <c r="K26" s="38">
        <f t="shared" ca="1" si="6"/>
        <v>0</v>
      </c>
      <c r="L26" s="35">
        <f t="shared" ca="1" si="7"/>
        <v>0</v>
      </c>
      <c r="M26" s="35">
        <f t="shared" ca="1" si="11"/>
        <v>0</v>
      </c>
      <c r="N26" s="35">
        <f t="shared" ca="1" si="8"/>
        <v>0</v>
      </c>
      <c r="O26" s="130">
        <f t="shared" ca="1" si="9"/>
        <v>0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800</v>
      </c>
      <c r="F27" s="34">
        <v>750</v>
      </c>
      <c r="G27" s="217">
        <f t="shared" ca="1" si="2"/>
        <v>50</v>
      </c>
      <c r="H27" s="129">
        <f t="shared" ca="1" si="3"/>
        <v>0</v>
      </c>
      <c r="I27" s="36">
        <f t="shared" ca="1" si="4"/>
        <v>0</v>
      </c>
      <c r="J27" s="101">
        <f t="shared" ca="1" si="5"/>
        <v>0</v>
      </c>
      <c r="K27" s="38">
        <f t="shared" ca="1" si="6"/>
        <v>0</v>
      </c>
      <c r="L27" s="35">
        <f t="shared" ca="1" si="7"/>
        <v>4.39560439560438</v>
      </c>
      <c r="M27" s="35">
        <f t="shared" ca="1" si="11"/>
        <v>4.39560439560438</v>
      </c>
      <c r="N27" s="35">
        <f t="shared" ca="1" si="8"/>
        <v>4.39560439560438</v>
      </c>
      <c r="O27" s="130">
        <f t="shared" ca="1" si="9"/>
        <v>4.39560439560438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945</v>
      </c>
      <c r="F28" s="34">
        <v>900</v>
      </c>
      <c r="G28" s="217">
        <f t="shared" ca="1" si="2"/>
        <v>45</v>
      </c>
      <c r="H28" s="129">
        <f t="shared" ca="1" si="3"/>
        <v>198.05787612979233</v>
      </c>
      <c r="I28" s="36">
        <f t="shared" ca="1" si="4"/>
        <v>4.4012861362176077</v>
      </c>
      <c r="J28" s="101">
        <f t="shared" ca="1" si="5"/>
        <v>199.152118539349</v>
      </c>
      <c r="K28" s="38">
        <f t="shared" ca="1" si="6"/>
        <v>4.4256026342077552</v>
      </c>
      <c r="L28" s="35">
        <f t="shared" ca="1" si="7"/>
        <v>156.44693138069002</v>
      </c>
      <c r="M28" s="35">
        <f t="shared" ca="1" si="11"/>
        <v>152.09028459273802</v>
      </c>
      <c r="N28" s="35">
        <f t="shared" ca="1" si="8"/>
        <v>252.39366995920975</v>
      </c>
      <c r="O28" s="130">
        <f t="shared" ca="1" si="9"/>
        <v>250.58535668751867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1121</v>
      </c>
      <c r="F29" s="34">
        <v>1111</v>
      </c>
      <c r="G29" s="217">
        <f t="shared" ca="1" si="2"/>
        <v>10</v>
      </c>
      <c r="H29" s="129">
        <f t="shared" ca="1" si="3"/>
        <v>116.10600960137117</v>
      </c>
      <c r="I29" s="36">
        <f t="shared" ca="1" si="4"/>
        <v>11.610600960137116</v>
      </c>
      <c r="J29" s="101">
        <f t="shared" ca="1" si="5"/>
        <v>244.95074236604972</v>
      </c>
      <c r="K29" s="38">
        <f t="shared" ca="1" si="6"/>
        <v>24.495074236604971</v>
      </c>
      <c r="L29" s="35">
        <f t="shared" ca="1" si="7"/>
        <v>92.490778697097753</v>
      </c>
      <c r="M29" s="35">
        <f t="shared" ca="1" si="11"/>
        <v>111.56284555842237</v>
      </c>
      <c r="N29" s="35">
        <f t="shared" ca="1" si="8"/>
        <v>148.44241176142754</v>
      </c>
      <c r="O29" s="130">
        <f t="shared" ca="1" si="9"/>
        <v>269.16005404734796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777</v>
      </c>
      <c r="F30" s="34">
        <v>700</v>
      </c>
      <c r="G30" s="217">
        <f t="shared" ca="1" si="2"/>
        <v>77</v>
      </c>
      <c r="H30" s="129">
        <f t="shared" ca="1" si="3"/>
        <v>105.78021917073957</v>
      </c>
      <c r="I30" s="36">
        <f t="shared" ca="1" si="4"/>
        <v>1.3737690801394749</v>
      </c>
      <c r="J30" s="101">
        <f t="shared" ca="1" si="5"/>
        <v>31.697610503182215</v>
      </c>
      <c r="K30" s="38">
        <f t="shared" ca="1" si="6"/>
        <v>0.41165727926210671</v>
      </c>
      <c r="L30" s="35">
        <f t="shared" ca="1" si="7"/>
        <v>29.808361220838155</v>
      </c>
      <c r="M30" s="35">
        <f t="shared" ca="1" si="11"/>
        <v>37.384363039912436</v>
      </c>
      <c r="N30" s="35">
        <f t="shared" ca="1" si="8"/>
        <v>109.8999234143576</v>
      </c>
      <c r="O30" s="130">
        <f t="shared" ca="1" si="9"/>
        <v>49.013560485965705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900</v>
      </c>
      <c r="F31" s="403">
        <v>600</v>
      </c>
      <c r="G31" s="247">
        <f t="shared" ca="1" si="2"/>
        <v>300</v>
      </c>
      <c r="H31" s="58">
        <f t="shared" ca="1" si="3"/>
        <v>114.57805509093829</v>
      </c>
      <c r="I31" s="47">
        <f t="shared" ca="1" si="4"/>
        <v>0.38192685030312762</v>
      </c>
      <c r="J31" s="161">
        <f t="shared" ca="1" si="5"/>
        <v>114.41230324075497</v>
      </c>
      <c r="K31" s="49">
        <f t="shared" ca="1" si="6"/>
        <v>0.38137434413584986</v>
      </c>
      <c r="L31" s="46">
        <f t="shared" ca="1" si="7"/>
        <v>47.028335138846209</v>
      </c>
      <c r="M31" s="46">
        <f t="shared" ca="1" si="11"/>
        <v>13.000000000000034</v>
      </c>
      <c r="N31" s="46">
        <f t="shared" ca="1" si="8"/>
        <v>123.85392611602479</v>
      </c>
      <c r="O31" s="131">
        <f t="shared" ca="1" si="9"/>
        <v>115.14849166556402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5448</v>
      </c>
      <c r="F32" s="358">
        <f>SUM(F19:F31)</f>
        <v>4960</v>
      </c>
      <c r="G32" s="402">
        <f ca="1">SUM(G19:G31)</f>
        <v>488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Illustrative 6x6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Illustrative 6x6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0</v>
      </c>
      <c r="F40" s="32">
        <f t="array" ref="F40:F52">F19:F31</f>
        <v>0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0</v>
      </c>
      <c r="K40" s="148">
        <f ca="1">SUM(J40:J$52)</f>
        <v>1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0</v>
      </c>
      <c r="F41" s="32">
        <v>0</v>
      </c>
      <c r="G41" s="217">
        <f t="shared" ca="1" si="15"/>
        <v>0</v>
      </c>
      <c r="H41" s="33">
        <f t="shared" si="16"/>
        <v>1</v>
      </c>
      <c r="I41" s="148">
        <f t="shared" si="17"/>
        <v>1</v>
      </c>
      <c r="J41" s="148">
        <f t="shared" ca="1" si="18"/>
        <v>0</v>
      </c>
      <c r="K41" s="148">
        <f ca="1">SUM(J41:J$52)</f>
        <v>1</v>
      </c>
      <c r="L41" s="149">
        <f ca="1">SUM($M$40:$M41)</f>
        <v>0</v>
      </c>
      <c r="M41" s="149">
        <f t="shared" ca="1" si="19"/>
        <v>0</v>
      </c>
      <c r="N41" s="108">
        <f t="shared" ca="1" si="20"/>
        <v>0</v>
      </c>
      <c r="O41" s="397">
        <f t="shared" ref="O41:O52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0</v>
      </c>
      <c r="F42" s="32">
        <v>0</v>
      </c>
      <c r="G42" s="217">
        <f t="shared" ca="1" si="15"/>
        <v>0</v>
      </c>
      <c r="H42" s="33">
        <f t="shared" si="16"/>
        <v>1</v>
      </c>
      <c r="I42" s="148">
        <f t="shared" si="17"/>
        <v>1</v>
      </c>
      <c r="J42" s="148">
        <f t="shared" ca="1" si="18"/>
        <v>0</v>
      </c>
      <c r="K42" s="148">
        <f ca="1">SUM(J42:J$52)</f>
        <v>1</v>
      </c>
      <c r="L42" s="149">
        <f ca="1">SUM($M$40:$M42)</f>
        <v>0</v>
      </c>
      <c r="M42" s="149">
        <f t="shared" ca="1" si="19"/>
        <v>0</v>
      </c>
      <c r="N42" s="108">
        <f t="shared" ca="1" si="20"/>
        <v>0</v>
      </c>
      <c r="O42" s="397">
        <f t="shared" si="22"/>
        <v>0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0</v>
      </c>
      <c r="F43" s="32">
        <v>0</v>
      </c>
      <c r="G43" s="217">
        <f t="shared" ca="1" si="15"/>
        <v>0</v>
      </c>
      <c r="H43" s="33">
        <f t="shared" si="16"/>
        <v>1</v>
      </c>
      <c r="I43" s="148">
        <f t="shared" si="17"/>
        <v>1</v>
      </c>
      <c r="J43" s="148">
        <f t="shared" ca="1" si="18"/>
        <v>0</v>
      </c>
      <c r="K43" s="148">
        <f ca="1">SUM(J43:J$52)</f>
        <v>1</v>
      </c>
      <c r="L43" s="149">
        <f ca="1">SUM($M$40:$M43)</f>
        <v>0</v>
      </c>
      <c r="M43" s="149">
        <f t="shared" ca="1" si="19"/>
        <v>0</v>
      </c>
      <c r="N43" s="108">
        <f t="shared" ca="1" si="20"/>
        <v>0</v>
      </c>
      <c r="O43" s="397">
        <f t="shared" si="22"/>
        <v>0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0</v>
      </c>
      <c r="F44" s="32">
        <v>0</v>
      </c>
      <c r="G44" s="217">
        <f t="shared" ca="1" si="15"/>
        <v>0</v>
      </c>
      <c r="H44" s="33">
        <f t="shared" si="16"/>
        <v>1</v>
      </c>
      <c r="I44" s="148">
        <f t="shared" si="17"/>
        <v>1</v>
      </c>
      <c r="J44" s="148">
        <f t="shared" ca="1" si="18"/>
        <v>0</v>
      </c>
      <c r="K44" s="148">
        <f ca="1">SUM(J44:J$52)</f>
        <v>1</v>
      </c>
      <c r="L44" s="149">
        <f ca="1">SUM($M$40:$M44)</f>
        <v>0</v>
      </c>
      <c r="M44" s="149">
        <f t="shared" ca="1" si="19"/>
        <v>0</v>
      </c>
      <c r="N44" s="108">
        <f t="shared" ca="1" si="20"/>
        <v>0</v>
      </c>
      <c r="O44" s="397">
        <f t="shared" si="22"/>
        <v>0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0</v>
      </c>
      <c r="F45" s="32">
        <v>0</v>
      </c>
      <c r="G45" s="217">
        <f t="shared" ca="1" si="15"/>
        <v>0</v>
      </c>
      <c r="H45" s="33">
        <f t="shared" si="16"/>
        <v>1</v>
      </c>
      <c r="I45" s="148">
        <f t="shared" si="17"/>
        <v>1</v>
      </c>
      <c r="J45" s="148">
        <f t="shared" ca="1" si="18"/>
        <v>0</v>
      </c>
      <c r="K45" s="148">
        <f ca="1">SUM(J45:J$52)</f>
        <v>1</v>
      </c>
      <c r="L45" s="149">
        <f ca="1">SUM($M$40:$M45)</f>
        <v>0</v>
      </c>
      <c r="M45" s="149">
        <f t="shared" ca="1" si="19"/>
        <v>0</v>
      </c>
      <c r="N45" s="108">
        <f t="shared" ca="1" si="20"/>
        <v>0</v>
      </c>
      <c r="O45" s="397">
        <f t="shared" si="22"/>
        <v>0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0</v>
      </c>
      <c r="F46" s="32">
        <v>0</v>
      </c>
      <c r="G46" s="217">
        <f t="shared" ca="1" si="15"/>
        <v>0</v>
      </c>
      <c r="H46" s="33">
        <f t="shared" si="16"/>
        <v>1</v>
      </c>
      <c r="I46" s="148">
        <f t="shared" si="17"/>
        <v>1</v>
      </c>
      <c r="J46" s="148">
        <f t="shared" ca="1" si="18"/>
        <v>0</v>
      </c>
      <c r="K46" s="148">
        <f ca="1">SUM(J46:J$52)</f>
        <v>1</v>
      </c>
      <c r="L46" s="149">
        <f ca="1">SUM($M$40:$M46)</f>
        <v>0</v>
      </c>
      <c r="M46" s="149">
        <f t="shared" ca="1" si="19"/>
        <v>0</v>
      </c>
      <c r="N46" s="108">
        <f t="shared" ca="1" si="20"/>
        <v>0</v>
      </c>
      <c r="O46" s="397">
        <f t="shared" si="22"/>
        <v>0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905</v>
      </c>
      <c r="F47" s="32">
        <v>899</v>
      </c>
      <c r="G47" s="217">
        <f t="shared" ca="1" si="15"/>
        <v>6</v>
      </c>
      <c r="H47" s="33">
        <f t="shared" si="16"/>
        <v>1</v>
      </c>
      <c r="I47" s="148">
        <f t="shared" si="17"/>
        <v>1</v>
      </c>
      <c r="J47" s="148">
        <f t="shared" ca="1" si="18"/>
        <v>0.16611600587371511</v>
      </c>
      <c r="K47" s="148">
        <f ca="1">SUM(J47:J$52)</f>
        <v>1</v>
      </c>
      <c r="L47" s="149">
        <f ca="1">SUM($M$40:$M47)</f>
        <v>0</v>
      </c>
      <c r="M47" s="149">
        <f t="shared" ca="1" si="19"/>
        <v>0</v>
      </c>
      <c r="N47" s="108">
        <f t="shared" ca="1" si="20"/>
        <v>0</v>
      </c>
      <c r="O47" s="397">
        <f t="shared" si="22"/>
        <v>0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800</v>
      </c>
      <c r="F48" s="32">
        <v>750</v>
      </c>
      <c r="G48" s="217">
        <f t="shared" ca="1" si="15"/>
        <v>50</v>
      </c>
      <c r="H48" s="33">
        <f t="shared" si="16"/>
        <v>0.99450549450549453</v>
      </c>
      <c r="I48" s="148">
        <f t="shared" si="17"/>
        <v>0.99450549450549453</v>
      </c>
      <c r="J48" s="148">
        <f t="shared" ca="1" si="18"/>
        <v>0.14684287812041116</v>
      </c>
      <c r="K48" s="148">
        <f ca="1">SUM(J48:J$52)</f>
        <v>0.83388399412628478</v>
      </c>
      <c r="L48" s="149">
        <f ca="1">SUM($M$40:$M48)</f>
        <v>-5.5096558109695845E-3</v>
      </c>
      <c r="M48" s="149">
        <f t="shared" ca="1" si="19"/>
        <v>-5.5096558109695845E-3</v>
      </c>
      <c r="N48" s="108">
        <f t="shared" ca="1" si="20"/>
        <v>0</v>
      </c>
      <c r="O48" s="397">
        <f t="shared" si="22"/>
        <v>0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945</v>
      </c>
      <c r="F49" s="32">
        <v>900</v>
      </c>
      <c r="G49" s="217">
        <f t="shared" ca="1" si="15"/>
        <v>45</v>
      </c>
      <c r="H49" s="33">
        <f t="shared" si="16"/>
        <v>0.83905789990186452</v>
      </c>
      <c r="I49" s="148">
        <f t="shared" si="17"/>
        <v>0.83444769166064547</v>
      </c>
      <c r="J49" s="148">
        <f t="shared" ca="1" si="18"/>
        <v>0.17345814977973567</v>
      </c>
      <c r="K49" s="148">
        <f ca="1">SUM(J49:J$52)</f>
        <v>0.68704111600587381</v>
      </c>
      <c r="L49" s="149">
        <f ca="1">SUM($M$40:$M49)</f>
        <v>-0.15667995229867107</v>
      </c>
      <c r="M49" s="149">
        <f t="shared" ca="1" si="19"/>
        <v>-0.1511702964877015</v>
      </c>
      <c r="N49" s="108">
        <f t="shared" ca="1" si="20"/>
        <v>5.5300693611076611E-2</v>
      </c>
      <c r="O49" s="397">
        <f t="shared" si="22"/>
        <v>5.5300693611076597E-2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1121</v>
      </c>
      <c r="F50" s="32">
        <v>1111</v>
      </c>
      <c r="G50" s="217">
        <f t="shared" ca="1" si="15"/>
        <v>10</v>
      </c>
      <c r="H50" s="33">
        <f t="shared" si="16"/>
        <v>1.0995208256542572</v>
      </c>
      <c r="I50" s="148">
        <f t="shared" si="17"/>
        <v>0.917492614900002</v>
      </c>
      <c r="J50" s="148">
        <f t="shared" ca="1" si="18"/>
        <v>0.20576358296622613</v>
      </c>
      <c r="K50" s="148">
        <f ca="1">SUM(J50:J$52)</f>
        <v>0.51358296622613797</v>
      </c>
      <c r="L50" s="149">
        <f ca="1">SUM($M$40:$M50)</f>
        <v>-7.7589207749034855E-2</v>
      </c>
      <c r="M50" s="149">
        <f t="shared" ca="1" si="19"/>
        <v>7.9090744549636216E-2</v>
      </c>
      <c r="N50" s="108">
        <f t="shared" ca="1" si="20"/>
        <v>1.2299185811627082E-2</v>
      </c>
      <c r="O50" s="397">
        <f t="shared" si="22"/>
        <v>3.8473267377298656E-2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777</v>
      </c>
      <c r="F51" s="32">
        <v>700</v>
      </c>
      <c r="G51" s="217">
        <f t="shared" ca="1" si="15"/>
        <v>77</v>
      </c>
      <c r="H51" s="33">
        <f t="shared" si="16"/>
        <v>1.0481137233460907</v>
      </c>
      <c r="I51" s="148">
        <f t="shared" si="17"/>
        <v>0.96163660074538204</v>
      </c>
      <c r="J51" s="148">
        <f t="shared" ca="1" si="18"/>
        <v>0.14262114537444934</v>
      </c>
      <c r="K51" s="148">
        <f ca="1">SUM(J51:J$52)</f>
        <v>0.30781938325991187</v>
      </c>
      <c r="L51" s="149">
        <f ca="1">SUM($M$40:$M51)</f>
        <v>-3.1225499659022757E-2</v>
      </c>
      <c r="M51" s="149">
        <f t="shared" ca="1" si="19"/>
        <v>4.6363708090012098E-2</v>
      </c>
      <c r="N51" s="108">
        <f t="shared" ca="1" si="20"/>
        <v>1.9168803453921815E-2</v>
      </c>
      <c r="O51" s="397">
        <f t="shared" si="22"/>
        <v>1.5134011936985894E-3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900</v>
      </c>
      <c r="F52" s="32">
        <v>600</v>
      </c>
      <c r="G52" s="217">
        <f t="shared" ca="1" si="15"/>
        <v>300</v>
      </c>
      <c r="H52" s="43">
        <f t="shared" si="16"/>
        <v>0.98555555555555552</v>
      </c>
      <c r="I52" s="44">
        <f t="shared" si="17"/>
        <v>0.94774629429017088</v>
      </c>
      <c r="J52" s="44">
        <f t="shared" ca="1" si="18"/>
        <v>0.16519823788546256</v>
      </c>
      <c r="K52" s="44">
        <f ca="1">SUM(J52:J$52)</f>
        <v>0.16519823788546256</v>
      </c>
      <c r="L52" s="135">
        <f ca="1">SUM($M$40:$M52)</f>
        <v>-5.2365951967569734E-2</v>
      </c>
      <c r="M52" s="135">
        <f t="shared" ca="1" si="19"/>
        <v>-2.1140452308546977E-2</v>
      </c>
      <c r="N52" s="109">
        <f t="shared" ca="1" si="20"/>
        <v>1.7529807715420988E-2</v>
      </c>
      <c r="O52" s="398">
        <f t="shared" si="22"/>
        <v>1.6447626535892098E-2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5448</v>
      </c>
      <c r="F53" s="358">
        <f>SUM(F40:F52)</f>
        <v>4960</v>
      </c>
      <c r="G53" s="402">
        <f ca="1">SUM(G40:G52)</f>
        <v>488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Illustrative 6x6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165"/>
      <c r="Q59" s="176">
        <f t="shared" ref="Q59:Q71" ca="1" si="25">OFFSET($Q$58,$C59,-$C59)</f>
        <v>0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165"/>
      <c r="Q60" s="176">
        <f t="shared" ca="1" si="25"/>
        <v>0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165"/>
      <c r="Q61" s="176">
        <f t="shared" ca="1" si="25"/>
        <v>0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165"/>
      <c r="Q62" s="176">
        <f t="shared" ca="1" si="25"/>
        <v>0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165"/>
      <c r="Q63" s="176">
        <f t="shared" ca="1" si="25"/>
        <v>0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165"/>
      <c r="Q64" s="176">
        <f t="shared" ca="1" si="25"/>
        <v>0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165"/>
      <c r="Q65" s="176">
        <f t="shared" ca="1" si="25"/>
        <v>0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v>900</v>
      </c>
      <c r="E66" s="71">
        <v>877</v>
      </c>
      <c r="F66" s="71">
        <v>921</v>
      </c>
      <c r="G66" s="71">
        <v>1250</v>
      </c>
      <c r="H66" s="71">
        <v>910</v>
      </c>
      <c r="I66" s="71">
        <v>905</v>
      </c>
      <c r="J66" s="72"/>
      <c r="K66" s="71"/>
      <c r="L66" s="71"/>
      <c r="M66" s="72"/>
      <c r="N66" s="71"/>
      <c r="O66" s="71"/>
      <c r="P66" s="165"/>
      <c r="Q66" s="176">
        <f t="shared" ca="1" si="25"/>
        <v>905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v>900</v>
      </c>
      <c r="E67" s="71">
        <v>777</v>
      </c>
      <c r="F67" s="71">
        <v>821</v>
      </c>
      <c r="G67" s="71">
        <v>788</v>
      </c>
      <c r="H67" s="71">
        <v>800</v>
      </c>
      <c r="I67" s="72"/>
      <c r="J67" s="71"/>
      <c r="K67" s="71"/>
      <c r="L67" s="71"/>
      <c r="M67" s="72"/>
      <c r="N67" s="71"/>
      <c r="O67" s="71"/>
      <c r="P67" s="165"/>
      <c r="Q67" s="176">
        <f t="shared" ca="1" si="25"/>
        <v>800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v>900</v>
      </c>
      <c r="E68" s="71">
        <v>977</v>
      </c>
      <c r="F68" s="71">
        <v>971</v>
      </c>
      <c r="G68" s="71">
        <v>945</v>
      </c>
      <c r="H68" s="72"/>
      <c r="I68" s="71"/>
      <c r="J68" s="71"/>
      <c r="K68" s="71"/>
      <c r="L68" s="71"/>
      <c r="M68" s="72"/>
      <c r="N68" s="71"/>
      <c r="O68" s="71"/>
      <c r="P68" s="165"/>
      <c r="Q68" s="176">
        <f t="shared" ca="1" si="25"/>
        <v>945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v>900</v>
      </c>
      <c r="E69" s="71">
        <v>1027</v>
      </c>
      <c r="F69" s="71">
        <v>1121</v>
      </c>
      <c r="G69" s="72"/>
      <c r="H69" s="71"/>
      <c r="I69" s="71"/>
      <c r="J69" s="71"/>
      <c r="K69" s="71"/>
      <c r="L69" s="71"/>
      <c r="M69" s="72"/>
      <c r="N69" s="71"/>
      <c r="O69" s="71"/>
      <c r="P69" s="165"/>
      <c r="Q69" s="176">
        <f t="shared" ca="1" si="25"/>
        <v>1121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v>900</v>
      </c>
      <c r="E70" s="71">
        <v>777</v>
      </c>
      <c r="F70" s="72"/>
      <c r="G70" s="71"/>
      <c r="H70" s="71"/>
      <c r="I70" s="71"/>
      <c r="J70" s="71"/>
      <c r="K70" s="71"/>
      <c r="L70" s="71"/>
      <c r="M70" s="72"/>
      <c r="N70" s="71"/>
      <c r="O70" s="71"/>
      <c r="P70" s="165"/>
      <c r="Q70" s="176">
        <f t="shared" ca="1" si="25"/>
        <v>777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v>900</v>
      </c>
      <c r="E71" s="72"/>
      <c r="F71" s="71"/>
      <c r="G71" s="71"/>
      <c r="H71" s="71"/>
      <c r="I71" s="71"/>
      <c r="J71" s="71"/>
      <c r="K71" s="71"/>
      <c r="L71" s="71"/>
      <c r="M71" s="72"/>
      <c r="N71" s="71"/>
      <c r="O71" s="71"/>
      <c r="P71" s="165"/>
      <c r="Q71" s="176">
        <f t="shared" ca="1" si="25"/>
        <v>900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5448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Illustrative 6x6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 t="str">
        <f t="shared" ref="D77:O88" si="29">IF(ISERROR(E59/D59),"",IF(E59/D59=0,"",E59/D59))</f>
        <v/>
      </c>
      <c r="E77" s="79" t="str">
        <f t="shared" si="29"/>
        <v/>
      </c>
      <c r="F77" s="79" t="str">
        <f t="shared" si="29"/>
        <v/>
      </c>
      <c r="G77" s="79" t="str">
        <f t="shared" si="29"/>
        <v/>
      </c>
      <c r="H77" s="79" t="str">
        <f t="shared" si="29"/>
        <v/>
      </c>
      <c r="I77" s="79" t="str">
        <f t="shared" si="29"/>
        <v/>
      </c>
      <c r="J77" s="79" t="str">
        <f t="shared" si="29"/>
        <v/>
      </c>
      <c r="K77" s="79" t="str">
        <f t="shared" si="29"/>
        <v/>
      </c>
      <c r="L77" s="79" t="str">
        <f t="shared" si="29"/>
        <v/>
      </c>
      <c r="M77" s="79" t="str">
        <f t="shared" si="29"/>
        <v/>
      </c>
      <c r="N77" s="79" t="str">
        <f t="shared" si="29"/>
        <v/>
      </c>
      <c r="O77" s="79" t="str">
        <f t="shared" si="29"/>
        <v/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 t="str">
        <f t="shared" si="29"/>
        <v/>
      </c>
      <c r="E78" s="79" t="str">
        <f t="shared" si="29"/>
        <v/>
      </c>
      <c r="F78" s="79" t="str">
        <f t="shared" si="29"/>
        <v/>
      </c>
      <c r="G78" s="79" t="str">
        <f t="shared" si="29"/>
        <v/>
      </c>
      <c r="H78" s="79" t="str">
        <f t="shared" si="29"/>
        <v/>
      </c>
      <c r="I78" s="79" t="str">
        <f t="shared" si="29"/>
        <v/>
      </c>
      <c r="J78" s="79" t="str">
        <f t="shared" si="29"/>
        <v/>
      </c>
      <c r="K78" s="79" t="str">
        <f t="shared" si="29"/>
        <v/>
      </c>
      <c r="L78" s="79" t="str">
        <f t="shared" si="29"/>
        <v/>
      </c>
      <c r="M78" s="79" t="str">
        <f t="shared" si="29"/>
        <v/>
      </c>
      <c r="N78" s="79" t="str">
        <f t="shared" si="29"/>
        <v/>
      </c>
      <c r="O78" s="79" t="str">
        <f t="shared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 t="str">
        <f t="shared" si="29"/>
        <v/>
      </c>
      <c r="E79" s="79" t="str">
        <f t="shared" si="29"/>
        <v/>
      </c>
      <c r="F79" s="79" t="str">
        <f t="shared" si="29"/>
        <v/>
      </c>
      <c r="G79" s="79" t="str">
        <f t="shared" si="29"/>
        <v/>
      </c>
      <c r="H79" s="79" t="str">
        <f t="shared" si="29"/>
        <v/>
      </c>
      <c r="I79" s="79" t="str">
        <f t="shared" si="29"/>
        <v/>
      </c>
      <c r="J79" s="79" t="str">
        <f t="shared" si="29"/>
        <v/>
      </c>
      <c r="K79" s="79" t="str">
        <f t="shared" si="29"/>
        <v/>
      </c>
      <c r="L79" s="79" t="str">
        <f t="shared" si="29"/>
        <v/>
      </c>
      <c r="M79" s="79" t="str">
        <f t="shared" si="29"/>
        <v/>
      </c>
      <c r="N79" s="79" t="str">
        <f t="shared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 t="str">
        <f t="shared" si="29"/>
        <v/>
      </c>
      <c r="E80" s="79" t="str">
        <f t="shared" si="29"/>
        <v/>
      </c>
      <c r="F80" s="79" t="str">
        <f t="shared" si="29"/>
        <v/>
      </c>
      <c r="G80" s="79" t="str">
        <f t="shared" si="29"/>
        <v/>
      </c>
      <c r="H80" s="79" t="str">
        <f t="shared" si="29"/>
        <v/>
      </c>
      <c r="I80" s="79" t="str">
        <f t="shared" si="29"/>
        <v/>
      </c>
      <c r="J80" s="79" t="str">
        <f t="shared" si="29"/>
        <v/>
      </c>
      <c r="K80" s="79" t="str">
        <f t="shared" si="29"/>
        <v/>
      </c>
      <c r="L80" s="79" t="str">
        <f t="shared" si="29"/>
        <v/>
      </c>
      <c r="M80" s="79" t="str">
        <f t="shared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 t="str">
        <f t="shared" si="29"/>
        <v/>
      </c>
      <c r="E81" s="79" t="str">
        <f t="shared" si="29"/>
        <v/>
      </c>
      <c r="F81" s="79" t="str">
        <f t="shared" si="29"/>
        <v/>
      </c>
      <c r="G81" s="79" t="str">
        <f t="shared" si="29"/>
        <v/>
      </c>
      <c r="H81" s="79" t="str">
        <f t="shared" si="29"/>
        <v/>
      </c>
      <c r="I81" s="79" t="str">
        <f t="shared" si="29"/>
        <v/>
      </c>
      <c r="J81" s="79" t="str">
        <f t="shared" si="29"/>
        <v/>
      </c>
      <c r="K81" s="79" t="str">
        <f t="shared" si="29"/>
        <v/>
      </c>
      <c r="L81" s="79" t="str">
        <f t="shared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 t="str">
        <f t="shared" si="29"/>
        <v/>
      </c>
      <c r="E82" s="79" t="str">
        <f t="shared" si="29"/>
        <v/>
      </c>
      <c r="F82" s="79" t="str">
        <f t="shared" si="29"/>
        <v/>
      </c>
      <c r="G82" s="79" t="str">
        <f t="shared" si="29"/>
        <v/>
      </c>
      <c r="H82" s="79" t="str">
        <f t="shared" si="29"/>
        <v/>
      </c>
      <c r="I82" s="79" t="str">
        <f t="shared" si="29"/>
        <v/>
      </c>
      <c r="J82" s="79" t="str">
        <f t="shared" si="29"/>
        <v/>
      </c>
      <c r="K82" s="79" t="str">
        <f t="shared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 t="str">
        <f t="shared" si="29"/>
        <v/>
      </c>
      <c r="E83" s="79" t="str">
        <f t="shared" si="29"/>
        <v/>
      </c>
      <c r="F83" s="79" t="str">
        <f t="shared" si="29"/>
        <v/>
      </c>
      <c r="G83" s="79" t="str">
        <f t="shared" si="29"/>
        <v/>
      </c>
      <c r="H83" s="79" t="str">
        <f t="shared" si="29"/>
        <v/>
      </c>
      <c r="I83" s="79" t="str">
        <f t="shared" si="29"/>
        <v/>
      </c>
      <c r="J83" s="79" t="str">
        <f t="shared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si="29"/>
        <v>0.97444444444444445</v>
      </c>
      <c r="E84" s="79">
        <f t="shared" si="29"/>
        <v>1.0501710376282782</v>
      </c>
      <c r="F84" s="79">
        <f t="shared" si="29"/>
        <v>1.3572204125950054</v>
      </c>
      <c r="G84" s="79">
        <f t="shared" si="29"/>
        <v>0.72799999999999998</v>
      </c>
      <c r="H84" s="79">
        <f t="shared" si="29"/>
        <v>0.99450549450549453</v>
      </c>
      <c r="I84" s="79" t="str">
        <f t="shared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si="29"/>
        <v>0.86333333333333329</v>
      </c>
      <c r="E85" s="79">
        <f t="shared" si="29"/>
        <v>1.0566280566280566</v>
      </c>
      <c r="F85" s="79">
        <f t="shared" si="29"/>
        <v>0.95980511571254568</v>
      </c>
      <c r="G85" s="79">
        <f t="shared" si="29"/>
        <v>1.015228426395939</v>
      </c>
      <c r="H85" s="79" t="str">
        <f t="shared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si="29"/>
        <v>1.0855555555555556</v>
      </c>
      <c r="E86" s="79">
        <f t="shared" si="29"/>
        <v>0.9938587512794268</v>
      </c>
      <c r="F86" s="79">
        <f t="shared" si="29"/>
        <v>0.97322348094747679</v>
      </c>
      <c r="G86" s="79" t="str">
        <f t="shared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si="29"/>
        <v>1.1411111111111112</v>
      </c>
      <c r="E87" s="79">
        <f t="shared" si="29"/>
        <v>1.0915287244401168</v>
      </c>
      <c r="F87" s="79" t="str">
        <f t="shared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si="29"/>
        <v>0.86333333333333329</v>
      </c>
      <c r="E88" s="81" t="str">
        <f t="shared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si="31">IFERROR(SUMPRODUCT($A$59:$A$71, E$59:E$71, --($C$59:$C$71&lt;$M$1+1-D$58))/SUMPRODUCT($A$59:$A$71, D$59:D$71, --($C$59:$C$71&lt;$M$1+1-D$58)), 1)</f>
        <v>0.98555555555555552</v>
      </c>
      <c r="E89" s="182">
        <f t="shared" si="31"/>
        <v>1.0481137233460907</v>
      </c>
      <c r="F89" s="182">
        <f t="shared" si="31"/>
        <v>1.0995208256542572</v>
      </c>
      <c r="G89" s="182">
        <f t="shared" si="31"/>
        <v>0.83905789990186452</v>
      </c>
      <c r="H89" s="182">
        <f t="shared" si="31"/>
        <v>0.99450549450549453</v>
      </c>
      <c r="I89" s="182">
        <f t="shared" si="31"/>
        <v>1</v>
      </c>
      <c r="J89" s="182">
        <f t="shared" si="31"/>
        <v>1</v>
      </c>
      <c r="K89" s="182">
        <f t="shared" si="31"/>
        <v>1</v>
      </c>
      <c r="L89" s="182">
        <f t="shared" si="31"/>
        <v>1</v>
      </c>
      <c r="M89" s="182">
        <f t="shared" si="31"/>
        <v>1</v>
      </c>
      <c r="N89" s="182">
        <f t="shared" si="31"/>
        <v>1</v>
      </c>
      <c r="O89" s="182">
        <f t="shared" si="31"/>
        <v>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si="32">D89*E90</f>
        <v>0.94774629429017088</v>
      </c>
      <c r="E90" s="182">
        <f t="shared" si="32"/>
        <v>0.96163660074538204</v>
      </c>
      <c r="F90" s="182">
        <f t="shared" si="32"/>
        <v>0.917492614900002</v>
      </c>
      <c r="G90" s="182">
        <f>G89*H90</f>
        <v>0.83444769166064547</v>
      </c>
      <c r="H90" s="182">
        <f t="shared" si="32"/>
        <v>0.99450549450549453</v>
      </c>
      <c r="I90" s="182">
        <f t="shared" si="32"/>
        <v>1</v>
      </c>
      <c r="J90" s="182">
        <f t="shared" si="32"/>
        <v>1</v>
      </c>
      <c r="K90" s="182">
        <f t="shared" si="32"/>
        <v>1</v>
      </c>
      <c r="L90" s="182">
        <f t="shared" si="32"/>
        <v>1</v>
      </c>
      <c r="M90" s="182">
        <f t="shared" si="32"/>
        <v>1</v>
      </c>
      <c r="N90" s="182">
        <f t="shared" si="32"/>
        <v>1</v>
      </c>
      <c r="O90" s="182">
        <f t="shared" si="32"/>
        <v>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Illustrative 6x6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 t="str">
        <f t="shared" ref="D95:P106" si="35">IFERROR(LN(D77), "")</f>
        <v/>
      </c>
      <c r="E95" s="136" t="str">
        <f t="shared" si="35"/>
        <v/>
      </c>
      <c r="F95" s="136" t="str">
        <f t="shared" si="35"/>
        <v/>
      </c>
      <c r="G95" s="136" t="str">
        <f t="shared" si="35"/>
        <v/>
      </c>
      <c r="H95" s="136" t="str">
        <f t="shared" si="35"/>
        <v/>
      </c>
      <c r="I95" s="136" t="str">
        <f t="shared" si="35"/>
        <v/>
      </c>
      <c r="J95" s="136" t="str">
        <f t="shared" si="35"/>
        <v/>
      </c>
      <c r="K95" s="136" t="str">
        <f t="shared" si="35"/>
        <v/>
      </c>
      <c r="L95" s="136" t="str">
        <f t="shared" si="35"/>
        <v/>
      </c>
      <c r="M95" s="136" t="str">
        <f t="shared" si="35"/>
        <v/>
      </c>
      <c r="N95" s="136" t="str">
        <f t="shared" si="35"/>
        <v/>
      </c>
      <c r="O95" s="136" t="str">
        <f t="shared" si="35"/>
        <v/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 t="str">
        <f t="shared" si="35"/>
        <v/>
      </c>
      <c r="E96" s="136" t="str">
        <f t="shared" si="35"/>
        <v/>
      </c>
      <c r="F96" s="136" t="str">
        <f t="shared" si="35"/>
        <v/>
      </c>
      <c r="G96" s="136" t="str">
        <f t="shared" si="35"/>
        <v/>
      </c>
      <c r="H96" s="136" t="str">
        <f t="shared" si="35"/>
        <v/>
      </c>
      <c r="I96" s="136" t="str">
        <f t="shared" si="35"/>
        <v/>
      </c>
      <c r="J96" s="136" t="str">
        <f t="shared" si="35"/>
        <v/>
      </c>
      <c r="K96" s="136" t="str">
        <f t="shared" si="35"/>
        <v/>
      </c>
      <c r="L96" s="136" t="str">
        <f t="shared" si="35"/>
        <v/>
      </c>
      <c r="M96" s="136" t="str">
        <f t="shared" si="35"/>
        <v/>
      </c>
      <c r="N96" s="136" t="str">
        <f t="shared" si="35"/>
        <v/>
      </c>
      <c r="O96" s="136" t="str">
        <f t="shared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 t="str">
        <f t="shared" si="35"/>
        <v/>
      </c>
      <c r="E97" s="136" t="str">
        <f t="shared" si="35"/>
        <v/>
      </c>
      <c r="F97" s="136" t="str">
        <f t="shared" si="35"/>
        <v/>
      </c>
      <c r="G97" s="136" t="str">
        <f t="shared" si="35"/>
        <v/>
      </c>
      <c r="H97" s="136" t="str">
        <f t="shared" si="35"/>
        <v/>
      </c>
      <c r="I97" s="136" t="str">
        <f t="shared" si="35"/>
        <v/>
      </c>
      <c r="J97" s="136" t="str">
        <f t="shared" si="35"/>
        <v/>
      </c>
      <c r="K97" s="136" t="str">
        <f t="shared" si="35"/>
        <v/>
      </c>
      <c r="L97" s="136" t="str">
        <f t="shared" si="35"/>
        <v/>
      </c>
      <c r="M97" s="136" t="str">
        <f t="shared" si="35"/>
        <v/>
      </c>
      <c r="N97" s="136" t="str">
        <f t="shared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 t="str">
        <f t="shared" si="35"/>
        <v/>
      </c>
      <c r="E98" s="136" t="str">
        <f t="shared" si="35"/>
        <v/>
      </c>
      <c r="F98" s="136" t="str">
        <f t="shared" si="35"/>
        <v/>
      </c>
      <c r="G98" s="136" t="str">
        <f t="shared" si="35"/>
        <v/>
      </c>
      <c r="H98" s="136" t="str">
        <f t="shared" si="35"/>
        <v/>
      </c>
      <c r="I98" s="136" t="str">
        <f t="shared" si="35"/>
        <v/>
      </c>
      <c r="J98" s="136" t="str">
        <f t="shared" si="35"/>
        <v/>
      </c>
      <c r="K98" s="136" t="str">
        <f t="shared" si="35"/>
        <v/>
      </c>
      <c r="L98" s="136" t="str">
        <f t="shared" si="35"/>
        <v/>
      </c>
      <c r="M98" s="136" t="str">
        <f t="shared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 t="str">
        <f t="shared" si="35"/>
        <v/>
      </c>
      <c r="E99" s="136" t="str">
        <f t="shared" si="35"/>
        <v/>
      </c>
      <c r="F99" s="136" t="str">
        <f t="shared" si="35"/>
        <v/>
      </c>
      <c r="G99" s="136" t="str">
        <f t="shared" si="35"/>
        <v/>
      </c>
      <c r="H99" s="136" t="str">
        <f t="shared" si="35"/>
        <v/>
      </c>
      <c r="I99" s="136" t="str">
        <f t="shared" si="35"/>
        <v/>
      </c>
      <c r="J99" s="136" t="str">
        <f t="shared" si="35"/>
        <v/>
      </c>
      <c r="K99" s="136" t="str">
        <f t="shared" si="35"/>
        <v/>
      </c>
      <c r="L99" s="136" t="str">
        <f t="shared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 t="str">
        <f t="shared" si="35"/>
        <v/>
      </c>
      <c r="E100" s="136" t="str">
        <f t="shared" si="35"/>
        <v/>
      </c>
      <c r="F100" s="136" t="str">
        <f t="shared" si="35"/>
        <v/>
      </c>
      <c r="G100" s="136" t="str">
        <f t="shared" si="35"/>
        <v/>
      </c>
      <c r="H100" s="136" t="str">
        <f t="shared" si="35"/>
        <v/>
      </c>
      <c r="I100" s="136" t="str">
        <f t="shared" si="35"/>
        <v/>
      </c>
      <c r="J100" s="136" t="str">
        <f t="shared" si="35"/>
        <v/>
      </c>
      <c r="K100" s="136" t="str">
        <f t="shared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 t="str">
        <f t="shared" si="35"/>
        <v/>
      </c>
      <c r="E101" s="136" t="str">
        <f t="shared" si="35"/>
        <v/>
      </c>
      <c r="F101" s="136" t="str">
        <f t="shared" si="35"/>
        <v/>
      </c>
      <c r="G101" s="136" t="str">
        <f t="shared" si="35"/>
        <v/>
      </c>
      <c r="H101" s="136" t="str">
        <f t="shared" si="35"/>
        <v/>
      </c>
      <c r="I101" s="136" t="str">
        <f t="shared" si="35"/>
        <v/>
      </c>
      <c r="J101" s="136" t="str">
        <f t="shared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si="35"/>
        <v>-2.5887770952127707E-2</v>
      </c>
      <c r="E102" s="136">
        <f t="shared" si="35"/>
        <v>4.8953043883123819E-2</v>
      </c>
      <c r="F102" s="136">
        <f t="shared" si="35"/>
        <v>0.30543879404103991</v>
      </c>
      <c r="G102" s="136">
        <f t="shared" si="35"/>
        <v>-0.3174542307854511</v>
      </c>
      <c r="H102" s="136">
        <f t="shared" si="35"/>
        <v>-5.5096558109695845E-3</v>
      </c>
      <c r="I102" s="136" t="str">
        <f t="shared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si="35"/>
        <v>-0.14695441295666337</v>
      </c>
      <c r="E103" s="136">
        <f t="shared" si="35"/>
        <v>5.5082759084780747E-2</v>
      </c>
      <c r="F103" s="136">
        <f t="shared" si="35"/>
        <v>-4.1025019594549093E-2</v>
      </c>
      <c r="G103" s="136">
        <f t="shared" si="35"/>
        <v>1.5113637810048106E-2</v>
      </c>
      <c r="H103" s="136" t="str">
        <f t="shared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si="35"/>
        <v>8.2091888718472034E-2</v>
      </c>
      <c r="E104" s="136">
        <f t="shared" si="35"/>
        <v>-6.1601837514578461E-3</v>
      </c>
      <c r="F104" s="136">
        <f t="shared" si="35"/>
        <v>-2.7141540797582193E-2</v>
      </c>
      <c r="G104" s="136" t="str">
        <f t="shared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si="35"/>
        <v>0.13200244660424754</v>
      </c>
      <c r="E105" s="136">
        <f t="shared" si="35"/>
        <v>8.7579213143601675E-2</v>
      </c>
      <c r="F105" s="136" t="str">
        <f t="shared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si="35"/>
        <v>-0.14695441295666337</v>
      </c>
      <c r="E106" s="137" t="str">
        <f t="shared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si="37">IFERROR(AVERAGE(D95:D106), 0)</f>
        <v>-2.1140452308546977E-2</v>
      </c>
      <c r="E107" s="138">
        <f t="shared" si="37"/>
        <v>4.6363708090012098E-2</v>
      </c>
      <c r="F107" s="138">
        <f t="shared" si="37"/>
        <v>7.9090744549636216E-2</v>
      </c>
      <c r="G107" s="138">
        <f t="shared" si="37"/>
        <v>-0.1511702964877015</v>
      </c>
      <c r="H107" s="138">
        <f t="shared" si="37"/>
        <v>-5.5096558109695845E-3</v>
      </c>
      <c r="I107" s="138">
        <f t="shared" si="37"/>
        <v>0</v>
      </c>
      <c r="J107" s="138">
        <f t="shared" si="37"/>
        <v>0</v>
      </c>
      <c r="K107" s="138">
        <f t="shared" si="37"/>
        <v>0</v>
      </c>
      <c r="L107" s="138">
        <f t="shared" si="37"/>
        <v>0</v>
      </c>
      <c r="M107" s="139">
        <f t="shared" si="37"/>
        <v>0</v>
      </c>
      <c r="N107" s="139">
        <f t="shared" si="37"/>
        <v>0</v>
      </c>
      <c r="O107" s="139">
        <f t="shared" si="37"/>
        <v>0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si="38">IFERROR(_xlfn.VAR.S(D95:D106), 0)</f>
        <v>1.6447626535892098E-2</v>
      </c>
      <c r="E108" s="139">
        <f t="shared" si="38"/>
        <v>1.5134011936985894E-3</v>
      </c>
      <c r="F108" s="139">
        <f t="shared" si="38"/>
        <v>3.8473267377298656E-2</v>
      </c>
      <c r="G108" s="139">
        <f t="shared" si="38"/>
        <v>5.5300693611076597E-2</v>
      </c>
      <c r="H108" s="139">
        <f t="shared" si="38"/>
        <v>0</v>
      </c>
      <c r="I108" s="139">
        <f t="shared" si="38"/>
        <v>0</v>
      </c>
      <c r="J108" s="139">
        <f t="shared" si="38"/>
        <v>0</v>
      </c>
      <c r="K108" s="139">
        <f t="shared" si="38"/>
        <v>0</v>
      </c>
      <c r="L108" s="139">
        <f t="shared" si="38"/>
        <v>0</v>
      </c>
      <c r="M108" s="140">
        <f t="shared" si="38"/>
        <v>0</v>
      </c>
      <c r="N108" s="140">
        <f t="shared" si="38"/>
        <v>0</v>
      </c>
      <c r="O108" s="140">
        <f t="shared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Illustrative 6x6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 t="str">
        <f t="shared" ref="D113:O124" ca="1" si="41">IFERROR(IF($C113&lt;=$M$1-D$182, D95, AVERAGE(OFFSET(D$95:D$107, 0, 0,  $M$1-D$182, 1))), "")</f>
        <v/>
      </c>
      <c r="E113" s="136" t="str">
        <f t="shared" ca="1" si="41"/>
        <v/>
      </c>
      <c r="F113" s="136" t="str">
        <f t="shared" ca="1" si="41"/>
        <v/>
      </c>
      <c r="G113" s="136" t="str">
        <f t="shared" ca="1" si="41"/>
        <v/>
      </c>
      <c r="H113" s="136" t="str">
        <f t="shared" ca="1" si="41"/>
        <v/>
      </c>
      <c r="I113" s="136" t="str">
        <f t="shared" ca="1" si="41"/>
        <v/>
      </c>
      <c r="J113" s="136" t="str">
        <f t="shared" ca="1" si="41"/>
        <v/>
      </c>
      <c r="K113" s="136" t="str">
        <f t="shared" ca="1" si="41"/>
        <v/>
      </c>
      <c r="L113" s="136" t="str">
        <f t="shared" ca="1" si="41"/>
        <v/>
      </c>
      <c r="M113" s="136" t="str">
        <f t="shared" ca="1" si="41"/>
        <v/>
      </c>
      <c r="N113" s="136" t="str">
        <f t="shared" ca="1" si="41"/>
        <v/>
      </c>
      <c r="O113" s="304" t="str">
        <f t="shared" ca="1" si="41"/>
        <v/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 t="str">
        <f t="shared" ca="1" si="41"/>
        <v/>
      </c>
      <c r="E114" s="136" t="str">
        <f t="shared" ca="1" si="41"/>
        <v/>
      </c>
      <c r="F114" s="136" t="str">
        <f t="shared" ca="1" si="41"/>
        <v/>
      </c>
      <c r="G114" s="136" t="str">
        <f t="shared" ca="1" si="41"/>
        <v/>
      </c>
      <c r="H114" s="136" t="str">
        <f t="shared" ca="1" si="41"/>
        <v/>
      </c>
      <c r="I114" s="136" t="str">
        <f t="shared" ca="1" si="41"/>
        <v/>
      </c>
      <c r="J114" s="136" t="str">
        <f t="shared" ca="1" si="41"/>
        <v/>
      </c>
      <c r="K114" s="136" t="str">
        <f t="shared" ca="1" si="41"/>
        <v/>
      </c>
      <c r="L114" s="136" t="str">
        <f t="shared" ca="1" si="41"/>
        <v/>
      </c>
      <c r="M114" s="136" t="str">
        <f t="shared" ca="1" si="41"/>
        <v/>
      </c>
      <c r="N114" s="136" t="str">
        <f t="shared" ca="1" si="41"/>
        <v/>
      </c>
      <c r="O114" s="302" t="str">
        <f t="shared" ca="1" si="41"/>
        <v/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 t="str">
        <f t="shared" ca="1" si="41"/>
        <v/>
      </c>
      <c r="E115" s="136" t="str">
        <f t="shared" ca="1" si="41"/>
        <v/>
      </c>
      <c r="F115" s="136" t="str">
        <f t="shared" ca="1" si="41"/>
        <v/>
      </c>
      <c r="G115" s="136" t="str">
        <f t="shared" ca="1" si="41"/>
        <v/>
      </c>
      <c r="H115" s="136" t="str">
        <f t="shared" ca="1" si="41"/>
        <v/>
      </c>
      <c r="I115" s="136" t="str">
        <f t="shared" ca="1" si="41"/>
        <v/>
      </c>
      <c r="J115" s="136" t="str">
        <f t="shared" ca="1" si="41"/>
        <v/>
      </c>
      <c r="K115" s="136" t="str">
        <f t="shared" ca="1" si="41"/>
        <v/>
      </c>
      <c r="L115" s="136" t="str">
        <f t="shared" ca="1" si="41"/>
        <v/>
      </c>
      <c r="M115" s="136" t="str">
        <f t="shared" ca="1" si="41"/>
        <v/>
      </c>
      <c r="N115" s="302" t="str">
        <f t="shared" ca="1" si="41"/>
        <v/>
      </c>
      <c r="O115" s="136" t="str">
        <f t="shared" ca="1" si="41"/>
        <v/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 t="str">
        <f t="shared" ca="1" si="41"/>
        <v/>
      </c>
      <c r="E116" s="136" t="str">
        <f t="shared" ca="1" si="41"/>
        <v/>
      </c>
      <c r="F116" s="136" t="str">
        <f t="shared" ca="1" si="41"/>
        <v/>
      </c>
      <c r="G116" s="136" t="str">
        <f t="shared" ca="1" si="41"/>
        <v/>
      </c>
      <c r="H116" s="136" t="str">
        <f t="shared" ca="1" si="41"/>
        <v/>
      </c>
      <c r="I116" s="136" t="str">
        <f t="shared" ca="1" si="41"/>
        <v/>
      </c>
      <c r="J116" s="136" t="str">
        <f t="shared" ca="1" si="41"/>
        <v/>
      </c>
      <c r="K116" s="136" t="str">
        <f t="shared" ca="1" si="41"/>
        <v/>
      </c>
      <c r="L116" s="136" t="str">
        <f t="shared" ca="1" si="41"/>
        <v/>
      </c>
      <c r="M116" s="302" t="str">
        <f t="shared" ca="1" si="41"/>
        <v/>
      </c>
      <c r="N116" s="136" t="str">
        <f t="shared" ca="1" si="41"/>
        <v/>
      </c>
      <c r="O116" s="136" t="str">
        <f t="shared" ca="1" si="41"/>
        <v/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 t="str">
        <f t="shared" ca="1" si="41"/>
        <v/>
      </c>
      <c r="E117" s="136" t="str">
        <f t="shared" ca="1" si="41"/>
        <v/>
      </c>
      <c r="F117" s="136" t="str">
        <f t="shared" ca="1" si="41"/>
        <v/>
      </c>
      <c r="G117" s="136" t="str">
        <f t="shared" ca="1" si="41"/>
        <v/>
      </c>
      <c r="H117" s="136" t="str">
        <f t="shared" ca="1" si="41"/>
        <v/>
      </c>
      <c r="I117" s="136" t="str">
        <f t="shared" ca="1" si="41"/>
        <v/>
      </c>
      <c r="J117" s="136" t="str">
        <f t="shared" ca="1" si="41"/>
        <v/>
      </c>
      <c r="K117" s="136" t="str">
        <f t="shared" ca="1" si="41"/>
        <v/>
      </c>
      <c r="L117" s="302" t="str">
        <f t="shared" ca="1" si="41"/>
        <v/>
      </c>
      <c r="M117" s="136" t="str">
        <f t="shared" ca="1" si="41"/>
        <v/>
      </c>
      <c r="N117" s="136" t="str">
        <f t="shared" ca="1" si="41"/>
        <v/>
      </c>
      <c r="O117" s="136" t="str">
        <f t="shared" ca="1" si="41"/>
        <v/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 t="str">
        <f t="shared" ca="1" si="41"/>
        <v/>
      </c>
      <c r="E118" s="136" t="str">
        <f t="shared" ca="1" si="41"/>
        <v/>
      </c>
      <c r="F118" s="136" t="str">
        <f t="shared" ca="1" si="41"/>
        <v/>
      </c>
      <c r="G118" s="136" t="str">
        <f t="shared" ca="1" si="41"/>
        <v/>
      </c>
      <c r="H118" s="136" t="str">
        <f t="shared" ca="1" si="41"/>
        <v/>
      </c>
      <c r="I118" s="136" t="str">
        <f t="shared" ca="1" si="41"/>
        <v/>
      </c>
      <c r="J118" s="136" t="str">
        <f t="shared" ca="1" si="41"/>
        <v/>
      </c>
      <c r="K118" s="302" t="str">
        <f t="shared" ca="1" si="41"/>
        <v/>
      </c>
      <c r="L118" s="136" t="str">
        <f t="shared" ca="1" si="41"/>
        <v/>
      </c>
      <c r="M118" s="136" t="str">
        <f t="shared" ca="1" si="41"/>
        <v/>
      </c>
      <c r="N118" s="136" t="str">
        <f t="shared" ca="1" si="41"/>
        <v/>
      </c>
      <c r="O118" s="136" t="str">
        <f t="shared" ca="1" si="41"/>
        <v/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 t="str">
        <f t="shared" ca="1" si="41"/>
        <v/>
      </c>
      <c r="E119" s="136" t="str">
        <f t="shared" ca="1" si="41"/>
        <v/>
      </c>
      <c r="F119" s="136" t="str">
        <f t="shared" ca="1" si="41"/>
        <v/>
      </c>
      <c r="G119" s="136" t="str">
        <f t="shared" ca="1" si="41"/>
        <v/>
      </c>
      <c r="H119" s="136" t="str">
        <f t="shared" ca="1" si="41"/>
        <v/>
      </c>
      <c r="I119" s="136" t="str">
        <f t="shared" ca="1" si="41"/>
        <v/>
      </c>
      <c r="J119" s="302" t="str">
        <f t="shared" ca="1" si="41"/>
        <v/>
      </c>
      <c r="K119" s="136" t="str">
        <f t="shared" ca="1" si="41"/>
        <v/>
      </c>
      <c r="L119" s="136" t="str">
        <f t="shared" ca="1" si="41"/>
        <v/>
      </c>
      <c r="M119" s="136" t="str">
        <f t="shared" ca="1" si="41"/>
        <v/>
      </c>
      <c r="N119" s="136" t="str">
        <f t="shared" ca="1" si="41"/>
        <v/>
      </c>
      <c r="O119" s="136" t="str">
        <f t="shared" ca="1" si="41"/>
        <v/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ca="1" si="41"/>
        <v>-2.5887770952127707E-2</v>
      </c>
      <c r="E120" s="136">
        <f t="shared" ca="1" si="41"/>
        <v>4.8953043883123819E-2</v>
      </c>
      <c r="F120" s="136">
        <f t="shared" ca="1" si="41"/>
        <v>0.30543879404103991</v>
      </c>
      <c r="G120" s="136">
        <f t="shared" ca="1" si="41"/>
        <v>-0.3174542307854511</v>
      </c>
      <c r="H120" s="136">
        <f t="shared" ca="1" si="41"/>
        <v>-5.5096558109695845E-3</v>
      </c>
      <c r="I120" s="302" t="str">
        <f t="shared" ca="1" si="41"/>
        <v/>
      </c>
      <c r="J120" s="136" t="str">
        <f t="shared" ca="1" si="41"/>
        <v/>
      </c>
      <c r="K120" s="136" t="str">
        <f t="shared" ca="1" si="41"/>
        <v/>
      </c>
      <c r="L120" s="136" t="str">
        <f t="shared" ca="1" si="41"/>
        <v/>
      </c>
      <c r="M120" s="136" t="str">
        <f t="shared" ca="1" si="41"/>
        <v/>
      </c>
      <c r="N120" s="136" t="str">
        <f t="shared" ca="1" si="41"/>
        <v/>
      </c>
      <c r="O120" s="136" t="str">
        <f t="shared" ca="1" si="41"/>
        <v/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ca="1" si="41"/>
        <v>-0.14695441295666337</v>
      </c>
      <c r="E121" s="136">
        <f t="shared" ca="1" si="41"/>
        <v>5.5082759084780747E-2</v>
      </c>
      <c r="F121" s="136">
        <f t="shared" ca="1" si="41"/>
        <v>-4.1025019594549093E-2</v>
      </c>
      <c r="G121" s="136">
        <f t="shared" ca="1" si="41"/>
        <v>1.5113637810048106E-2</v>
      </c>
      <c r="H121" s="302">
        <f t="shared" ca="1" si="41"/>
        <v>-5.5096558109695845E-3</v>
      </c>
      <c r="I121" s="136" t="str">
        <f t="shared" ca="1" si="41"/>
        <v/>
      </c>
      <c r="J121" s="136" t="str">
        <f t="shared" ca="1" si="41"/>
        <v/>
      </c>
      <c r="K121" s="136" t="str">
        <f t="shared" ca="1" si="41"/>
        <v/>
      </c>
      <c r="L121" s="136" t="str">
        <f t="shared" ca="1" si="41"/>
        <v/>
      </c>
      <c r="M121" s="136" t="str">
        <f t="shared" ca="1" si="41"/>
        <v/>
      </c>
      <c r="N121" s="136" t="str">
        <f t="shared" ca="1" si="41"/>
        <v/>
      </c>
      <c r="O121" s="136" t="str">
        <f t="shared" ca="1" si="41"/>
        <v/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ca="1" si="41"/>
        <v>8.2091888718472034E-2</v>
      </c>
      <c r="E122" s="136">
        <f t="shared" ca="1" si="41"/>
        <v>-6.1601837514578461E-3</v>
      </c>
      <c r="F122" s="136">
        <f t="shared" ca="1" si="41"/>
        <v>-2.7141540797582193E-2</v>
      </c>
      <c r="G122" s="302">
        <f t="shared" ca="1" si="41"/>
        <v>-0.1511702964877015</v>
      </c>
      <c r="H122" s="136">
        <f t="shared" ca="1" si="41"/>
        <v>-5.5096558109695845E-3</v>
      </c>
      <c r="I122" s="136" t="str">
        <f t="shared" ca="1" si="41"/>
        <v/>
      </c>
      <c r="J122" s="136" t="str">
        <f t="shared" ca="1" si="41"/>
        <v/>
      </c>
      <c r="K122" s="136" t="str">
        <f t="shared" ca="1" si="41"/>
        <v/>
      </c>
      <c r="L122" s="136" t="str">
        <f t="shared" ca="1" si="41"/>
        <v/>
      </c>
      <c r="M122" s="136" t="str">
        <f t="shared" ca="1" si="41"/>
        <v/>
      </c>
      <c r="N122" s="136" t="str">
        <f t="shared" ca="1" si="41"/>
        <v/>
      </c>
      <c r="O122" s="136" t="str">
        <f t="shared" ca="1" si="41"/>
        <v/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ca="1" si="41"/>
        <v>0.13200244660424754</v>
      </c>
      <c r="E123" s="136">
        <f t="shared" ca="1" si="41"/>
        <v>8.7579213143601675E-2</v>
      </c>
      <c r="F123" s="302">
        <f t="shared" ca="1" si="41"/>
        <v>7.9090744549636216E-2</v>
      </c>
      <c r="G123" s="136">
        <f t="shared" ca="1" si="41"/>
        <v>-0.1511702964877015</v>
      </c>
      <c r="H123" s="136">
        <f t="shared" ca="1" si="41"/>
        <v>-5.5096558109695845E-3</v>
      </c>
      <c r="I123" s="136" t="str">
        <f t="shared" ca="1" si="41"/>
        <v/>
      </c>
      <c r="J123" s="136" t="str">
        <f t="shared" ca="1" si="41"/>
        <v/>
      </c>
      <c r="K123" s="296" t="str">
        <f t="shared" ca="1" si="41"/>
        <v/>
      </c>
      <c r="L123" s="296" t="str">
        <f t="shared" ca="1" si="41"/>
        <v/>
      </c>
      <c r="M123" s="136" t="str">
        <f t="shared" ca="1" si="41"/>
        <v/>
      </c>
      <c r="N123" s="136" t="str">
        <f t="shared" ca="1" si="41"/>
        <v/>
      </c>
      <c r="O123" s="136" t="str">
        <f t="shared" ca="1" si="41"/>
        <v/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ca="1" si="41"/>
        <v>-0.14695441295666337</v>
      </c>
      <c r="E124" s="303">
        <f t="shared" ca="1" si="41"/>
        <v>4.6363708090012098E-2</v>
      </c>
      <c r="F124" s="137">
        <f t="shared" ca="1" si="41"/>
        <v>7.9090744549636216E-2</v>
      </c>
      <c r="G124" s="137">
        <f t="shared" ca="1" si="41"/>
        <v>-0.1511702964877015</v>
      </c>
      <c r="H124" s="137">
        <f t="shared" ca="1" si="41"/>
        <v>-5.5096558109695845E-3</v>
      </c>
      <c r="I124" s="137" t="str">
        <f t="shared" ca="1" si="41"/>
        <v/>
      </c>
      <c r="J124" s="137" t="str">
        <f t="shared" ca="1" si="41"/>
        <v/>
      </c>
      <c r="K124" s="297" t="str">
        <f t="shared" ca="1" si="41"/>
        <v/>
      </c>
      <c r="L124" s="297" t="str">
        <f t="shared" ca="1" si="41"/>
        <v/>
      </c>
      <c r="M124" s="137" t="str">
        <f t="shared" ca="1" si="41"/>
        <v/>
      </c>
      <c r="N124" s="137" t="str">
        <f t="shared" ca="1" si="41"/>
        <v/>
      </c>
      <c r="O124" s="137" t="str">
        <f t="shared" ca="1" si="41"/>
        <v/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43">IFERROR(AVERAGE(D113:D124), 0)</f>
        <v>-2.1140452308546977E-2</v>
      </c>
      <c r="E125" s="138">
        <f t="shared" ca="1" si="43"/>
        <v>4.6363708090012098E-2</v>
      </c>
      <c r="F125" s="138">
        <f t="shared" ca="1" si="43"/>
        <v>7.9090744549636216E-2</v>
      </c>
      <c r="G125" s="138">
        <f t="shared" ca="1" si="43"/>
        <v>-0.1511702964877015</v>
      </c>
      <c r="H125" s="138">
        <f t="shared" ca="1" si="43"/>
        <v>-5.5096558109695845E-3</v>
      </c>
      <c r="I125" s="138">
        <f t="shared" ca="1" si="43"/>
        <v>0</v>
      </c>
      <c r="J125" s="138">
        <f t="shared" ca="1" si="43"/>
        <v>0</v>
      </c>
      <c r="K125" s="138">
        <f t="shared" ca="1" si="43"/>
        <v>0</v>
      </c>
      <c r="L125" s="138">
        <f t="shared" ca="1" si="43"/>
        <v>0</v>
      </c>
      <c r="M125" s="139">
        <f t="shared" ca="1" si="43"/>
        <v>0</v>
      </c>
      <c r="N125" s="139">
        <f t="shared" ca="1" si="43"/>
        <v>0</v>
      </c>
      <c r="O125" s="139">
        <f t="shared" ca="1" si="43"/>
        <v>0</v>
      </c>
      <c r="P125" s="186">
        <f t="shared" ca="1" si="43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44">IFERROR(_xlfn.VAR.S(D113:D124), 0)</f>
        <v>1.6447626535892098E-2</v>
      </c>
      <c r="E126" s="139">
        <f t="shared" ca="1" si="44"/>
        <v>1.1350508952739416E-3</v>
      </c>
      <c r="F126" s="139">
        <f t="shared" ca="1" si="44"/>
        <v>1.9236633688649328E-2</v>
      </c>
      <c r="G126" s="139">
        <f t="shared" ca="1" si="44"/>
        <v>1.3825173402769151E-2</v>
      </c>
      <c r="H126" s="139">
        <f t="shared" ca="1" si="44"/>
        <v>0</v>
      </c>
      <c r="I126" s="139">
        <f t="shared" ca="1" si="44"/>
        <v>0</v>
      </c>
      <c r="J126" s="139">
        <f t="shared" ca="1" si="44"/>
        <v>0</v>
      </c>
      <c r="K126" s="139">
        <f t="shared" ca="1" si="44"/>
        <v>0</v>
      </c>
      <c r="L126" s="139">
        <f t="shared" ca="1" si="44"/>
        <v>0</v>
      </c>
      <c r="M126" s="140">
        <f t="shared" ca="1" si="44"/>
        <v>0</v>
      </c>
      <c r="N126" s="140">
        <f t="shared" ca="1" si="44"/>
        <v>0</v>
      </c>
      <c r="O126" s="140">
        <f t="shared" ca="1" si="44"/>
        <v>0</v>
      </c>
      <c r="P126" s="187">
        <f t="shared" ca="1" si="44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45">IFERROR(SQRT(($J$1-2)/($J$1-D182-1)), 0)</f>
        <v>1</v>
      </c>
      <c r="E127" s="139">
        <f t="shared" ca="1" si="45"/>
        <v>1.1547005383792515</v>
      </c>
      <c r="F127" s="139">
        <f t="shared" ca="1" si="45"/>
        <v>1.4142135623730951</v>
      </c>
      <c r="G127" s="139">
        <f t="shared" ca="1" si="45"/>
        <v>2</v>
      </c>
      <c r="H127" s="139">
        <f t="shared" ca="1" si="45"/>
        <v>0</v>
      </c>
      <c r="I127" s="139">
        <f t="shared" ca="1" si="45"/>
        <v>0</v>
      </c>
      <c r="J127" s="139">
        <f t="shared" ca="1" si="45"/>
        <v>0</v>
      </c>
      <c r="K127" s="139">
        <f t="shared" ca="1" si="45"/>
        <v>0</v>
      </c>
      <c r="L127" s="139">
        <f t="shared" ca="1" si="45"/>
        <v>0</v>
      </c>
      <c r="M127" s="140">
        <f t="shared" ca="1" si="45"/>
        <v>0</v>
      </c>
      <c r="N127" s="140">
        <f t="shared" ca="1" si="45"/>
        <v>0</v>
      </c>
      <c r="O127" s="140">
        <f t="shared" ca="1" si="45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Illustrative 6x6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46">+E131+1</f>
        <v>3</v>
      </c>
      <c r="G131" s="67">
        <f t="shared" si="46"/>
        <v>4</v>
      </c>
      <c r="H131" s="67">
        <f>+G131+1</f>
        <v>5</v>
      </c>
      <c r="I131" s="67">
        <f t="shared" ref="I131:P131" si="47">+H131+1</f>
        <v>6</v>
      </c>
      <c r="J131" s="67">
        <f t="shared" si="47"/>
        <v>7</v>
      </c>
      <c r="K131" s="67">
        <f t="shared" si="47"/>
        <v>8</v>
      </c>
      <c r="L131" s="67">
        <f t="shared" si="47"/>
        <v>9</v>
      </c>
      <c r="M131" s="67">
        <f t="shared" si="47"/>
        <v>10</v>
      </c>
      <c r="N131" s="67">
        <f t="shared" si="47"/>
        <v>11</v>
      </c>
      <c r="O131" s="67">
        <f t="shared" si="47"/>
        <v>12</v>
      </c>
      <c r="P131" s="68">
        <f t="shared" si="47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48">IFERROR(_xlfn.COVARIANCE.S(OFFSET($D$95:$D$106, 0, $C132-1), OFFSET($D$95:$D$106, 0, D$182-1)), 0)</f>
        <v>1.6447626535892101E-2</v>
      </c>
      <c r="E132" s="142">
        <f t="shared" ca="1" si="48"/>
        <v>-7.3191043804373551E-5</v>
      </c>
      <c r="F132" s="142">
        <f t="shared" ca="1" si="48"/>
        <v>1.5355430994613206E-3</v>
      </c>
      <c r="G132" s="142">
        <f t="shared" ca="1" si="48"/>
        <v>-2.013143754473138E-2</v>
      </c>
      <c r="H132" s="142">
        <f t="shared" ca="1" si="48"/>
        <v>0</v>
      </c>
      <c r="I132" s="142">
        <f t="shared" ca="1" si="48"/>
        <v>0</v>
      </c>
      <c r="J132" s="142">
        <f t="shared" ca="1" si="48"/>
        <v>0</v>
      </c>
      <c r="K132" s="142">
        <f t="shared" ca="1" si="48"/>
        <v>0</v>
      </c>
      <c r="L132" s="142">
        <f t="shared" ca="1" si="48"/>
        <v>0</v>
      </c>
      <c r="M132" s="142">
        <f t="shared" ca="1" si="48"/>
        <v>0</v>
      </c>
      <c r="N132" s="142">
        <f t="shared" ca="1" si="48"/>
        <v>0</v>
      </c>
      <c r="O132" s="142">
        <f t="shared" ca="1" si="48"/>
        <v>0</v>
      </c>
      <c r="P132" s="143">
        <f t="shared" ca="1" si="48"/>
        <v>0</v>
      </c>
      <c r="R132" s="142" cm="1">
        <f t="array" aca="1" ref="R132" ca="1">INDEX($J$40:$J$52, $M$1+1-$C132, 0)</f>
        <v>0.16519823788546256</v>
      </c>
      <c r="S132" s="142">
        <f ca="1">SUM(R132:R$149)</f>
        <v>1.1651982378854624</v>
      </c>
      <c r="T132" s="142">
        <f t="shared" ref="T132:T144" ca="1" si="49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50">C132+1</f>
        <v>2</v>
      </c>
      <c r="D133" s="141">
        <f t="shared" ca="1" si="48"/>
        <v>-7.3191043804373551E-5</v>
      </c>
      <c r="E133" s="142">
        <f t="shared" ca="1" si="48"/>
        <v>1.5134011936985888E-3</v>
      </c>
      <c r="F133" s="142">
        <f t="shared" ca="1" si="48"/>
        <v>2.5592643495249154E-3</v>
      </c>
      <c r="G133" s="142">
        <f t="shared" ca="1" si="48"/>
        <v>1.0192731598562374E-3</v>
      </c>
      <c r="H133" s="142">
        <f t="shared" ca="1" si="48"/>
        <v>0</v>
      </c>
      <c r="I133" s="142">
        <f t="shared" ca="1" si="48"/>
        <v>0</v>
      </c>
      <c r="J133" s="142">
        <f t="shared" ca="1" si="48"/>
        <v>0</v>
      </c>
      <c r="K133" s="142">
        <f t="shared" ca="1" si="48"/>
        <v>0</v>
      </c>
      <c r="L133" s="142">
        <f t="shared" ca="1" si="48"/>
        <v>0</v>
      </c>
      <c r="M133" s="142">
        <f t="shared" ca="1" si="48"/>
        <v>0</v>
      </c>
      <c r="N133" s="142">
        <f t="shared" ca="1" si="48"/>
        <v>0</v>
      </c>
      <c r="O133" s="142">
        <f t="shared" ca="1" si="48"/>
        <v>0</v>
      </c>
      <c r="P133" s="143">
        <f t="shared" ca="1" si="48"/>
        <v>0</v>
      </c>
      <c r="R133" s="142" cm="1">
        <f t="array" aca="1" ref="R133" ca="1">INDEX($J$40:$J$52, $M$1+1-$C133, 0)</f>
        <v>0.14262114537444934</v>
      </c>
      <c r="S133" s="142">
        <f ca="1">SUM(R133:R$149)</f>
        <v>1</v>
      </c>
      <c r="T133" s="142">
        <f t="shared" ca="1" si="49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50"/>
        <v>3</v>
      </c>
      <c r="D134" s="141">
        <f t="shared" ca="1" si="48"/>
        <v>1.5355430994613206E-3</v>
      </c>
      <c r="E134" s="142">
        <f t="shared" ca="1" si="48"/>
        <v>2.5592643495249154E-3</v>
      </c>
      <c r="F134" s="142">
        <f t="shared" ca="1" si="48"/>
        <v>3.8473267377298663E-2</v>
      </c>
      <c r="G134" s="142">
        <f t="shared" ca="1" si="48"/>
        <v>-5.7611366023128038E-2</v>
      </c>
      <c r="H134" s="142">
        <f t="shared" ca="1" si="48"/>
        <v>0</v>
      </c>
      <c r="I134" s="142">
        <f t="shared" ca="1" si="48"/>
        <v>0</v>
      </c>
      <c r="J134" s="142">
        <f t="shared" ca="1" si="48"/>
        <v>0</v>
      </c>
      <c r="K134" s="142">
        <f t="shared" ca="1" si="48"/>
        <v>0</v>
      </c>
      <c r="L134" s="142">
        <f t="shared" ca="1" si="48"/>
        <v>0</v>
      </c>
      <c r="M134" s="142">
        <f t="shared" ca="1" si="48"/>
        <v>0</v>
      </c>
      <c r="N134" s="142">
        <f t="shared" ca="1" si="48"/>
        <v>0</v>
      </c>
      <c r="O134" s="142">
        <f t="shared" ca="1" si="48"/>
        <v>0</v>
      </c>
      <c r="P134" s="143">
        <f t="shared" ca="1" si="48"/>
        <v>0</v>
      </c>
      <c r="R134" s="142" cm="1">
        <f t="array" aca="1" ref="R134" ca="1">INDEX($J$40:$J$52, $M$1+1-$C134, 0)</f>
        <v>0.20576358296622613</v>
      </c>
      <c r="S134" s="142">
        <f ca="1">SUM(R134:R$149)</f>
        <v>0.85737885462555075</v>
      </c>
      <c r="T134" s="142">
        <f t="shared" ca="1" si="49"/>
        <v>0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50"/>
        <v>4</v>
      </c>
      <c r="D135" s="141">
        <f t="shared" ca="1" si="48"/>
        <v>-2.013143754473138E-2</v>
      </c>
      <c r="E135" s="142">
        <f t="shared" ca="1" si="48"/>
        <v>1.0192731598562374E-3</v>
      </c>
      <c r="F135" s="142">
        <f t="shared" ca="1" si="48"/>
        <v>-5.7611366023128038E-2</v>
      </c>
      <c r="G135" s="142">
        <f t="shared" ca="1" si="48"/>
        <v>5.5300693611076611E-2</v>
      </c>
      <c r="H135" s="142">
        <f t="shared" ca="1" si="48"/>
        <v>0</v>
      </c>
      <c r="I135" s="142">
        <f t="shared" ca="1" si="48"/>
        <v>0</v>
      </c>
      <c r="J135" s="142">
        <f t="shared" ca="1" si="48"/>
        <v>0</v>
      </c>
      <c r="K135" s="142">
        <f t="shared" ca="1" si="48"/>
        <v>0</v>
      </c>
      <c r="L135" s="142">
        <f t="shared" ca="1" si="48"/>
        <v>0</v>
      </c>
      <c r="M135" s="142">
        <f t="shared" ca="1" si="48"/>
        <v>0</v>
      </c>
      <c r="N135" s="142">
        <f t="shared" ca="1" si="48"/>
        <v>0</v>
      </c>
      <c r="O135" s="142">
        <f t="shared" ca="1" si="48"/>
        <v>0</v>
      </c>
      <c r="P135" s="143">
        <f t="shared" ca="1" si="48"/>
        <v>0</v>
      </c>
      <c r="R135" s="142" cm="1">
        <f t="array" aca="1" ref="R135" ca="1">INDEX($J$40:$J$52, $M$1+1-$C135, 0)</f>
        <v>0.17345814977973567</v>
      </c>
      <c r="S135" s="142">
        <f ca="1">SUM(R135:R$149)</f>
        <v>0.65161527165932442</v>
      </c>
      <c r="T135" s="142">
        <f t="shared" ca="1" si="49"/>
        <v>0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50"/>
        <v>5</v>
      </c>
      <c r="D136" s="141">
        <f t="shared" ca="1" si="48"/>
        <v>0</v>
      </c>
      <c r="E136" s="142">
        <f t="shared" ca="1" si="48"/>
        <v>0</v>
      </c>
      <c r="F136" s="142">
        <f t="shared" ca="1" si="48"/>
        <v>0</v>
      </c>
      <c r="G136" s="142">
        <f t="shared" ca="1" si="48"/>
        <v>0</v>
      </c>
      <c r="H136" s="142">
        <f t="shared" ca="1" si="48"/>
        <v>0</v>
      </c>
      <c r="I136" s="142">
        <f t="shared" ca="1" si="48"/>
        <v>0</v>
      </c>
      <c r="J136" s="142">
        <f t="shared" ca="1" si="48"/>
        <v>0</v>
      </c>
      <c r="K136" s="142">
        <f t="shared" ca="1" si="48"/>
        <v>0</v>
      </c>
      <c r="L136" s="142">
        <f t="shared" ca="1" si="48"/>
        <v>0</v>
      </c>
      <c r="M136" s="142">
        <f t="shared" ca="1" si="48"/>
        <v>0</v>
      </c>
      <c r="N136" s="142">
        <f t="shared" ca="1" si="48"/>
        <v>0</v>
      </c>
      <c r="O136" s="142">
        <f t="shared" ca="1" si="48"/>
        <v>0</v>
      </c>
      <c r="P136" s="143">
        <f t="shared" ca="1" si="48"/>
        <v>0</v>
      </c>
      <c r="R136" s="142" cm="1">
        <f t="array" aca="1" ref="R136" ca="1">INDEX($J$40:$J$52, $M$1+1-$C136, 0)</f>
        <v>0.14684287812041116</v>
      </c>
      <c r="S136" s="142">
        <f ca="1">SUM(R136:R$149)</f>
        <v>0.47815712187958886</v>
      </c>
      <c r="T136" s="142">
        <f t="shared" ca="1" si="49"/>
        <v>0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50"/>
        <v>6</v>
      </c>
      <c r="D137" s="141">
        <f t="shared" ca="1" si="48"/>
        <v>0</v>
      </c>
      <c r="E137" s="142">
        <f t="shared" ca="1" si="48"/>
        <v>0</v>
      </c>
      <c r="F137" s="142">
        <f t="shared" ca="1" si="48"/>
        <v>0</v>
      </c>
      <c r="G137" s="142">
        <f t="shared" ca="1" si="48"/>
        <v>0</v>
      </c>
      <c r="H137" s="142">
        <f t="shared" ca="1" si="48"/>
        <v>0</v>
      </c>
      <c r="I137" s="142">
        <f t="shared" ca="1" si="48"/>
        <v>0</v>
      </c>
      <c r="J137" s="142">
        <f t="shared" ca="1" si="48"/>
        <v>0</v>
      </c>
      <c r="K137" s="142">
        <f t="shared" ca="1" si="48"/>
        <v>0</v>
      </c>
      <c r="L137" s="142">
        <f t="shared" ca="1" si="48"/>
        <v>0</v>
      </c>
      <c r="M137" s="142">
        <f t="shared" ca="1" si="48"/>
        <v>0</v>
      </c>
      <c r="N137" s="142">
        <f t="shared" ca="1" si="48"/>
        <v>0</v>
      </c>
      <c r="O137" s="142">
        <f t="shared" ca="1" si="48"/>
        <v>0</v>
      </c>
      <c r="P137" s="143">
        <f t="shared" ca="1" si="48"/>
        <v>0</v>
      </c>
      <c r="R137" s="142" cm="1">
        <f t="array" aca="1" ref="R137" ca="1">INDEX($J$40:$J$52, $M$1+1-$C137, 0)</f>
        <v>0.16611600587371511</v>
      </c>
      <c r="S137" s="142">
        <f ca="1">SUM(R137:R$149)</f>
        <v>0.33131424375917767</v>
      </c>
      <c r="T137" s="142">
        <f t="shared" ca="1" si="49"/>
        <v>0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50"/>
        <v>7</v>
      </c>
      <c r="D138" s="141">
        <f t="shared" ca="1" si="48"/>
        <v>0</v>
      </c>
      <c r="E138" s="142">
        <f t="shared" ca="1" si="48"/>
        <v>0</v>
      </c>
      <c r="F138" s="142">
        <f t="shared" ca="1" si="48"/>
        <v>0</v>
      </c>
      <c r="G138" s="142">
        <f t="shared" ca="1" si="48"/>
        <v>0</v>
      </c>
      <c r="H138" s="142">
        <f t="shared" ca="1" si="48"/>
        <v>0</v>
      </c>
      <c r="I138" s="142">
        <f t="shared" ca="1" si="48"/>
        <v>0</v>
      </c>
      <c r="J138" s="142">
        <f t="shared" ca="1" si="48"/>
        <v>0</v>
      </c>
      <c r="K138" s="142">
        <f t="shared" ca="1" si="48"/>
        <v>0</v>
      </c>
      <c r="L138" s="142">
        <f t="shared" ca="1" si="48"/>
        <v>0</v>
      </c>
      <c r="M138" s="142">
        <f t="shared" ca="1" si="48"/>
        <v>0</v>
      </c>
      <c r="N138" s="142">
        <f t="shared" ca="1" si="48"/>
        <v>0</v>
      </c>
      <c r="O138" s="142">
        <f t="shared" ca="1" si="48"/>
        <v>0</v>
      </c>
      <c r="P138" s="143">
        <f t="shared" ca="1" si="48"/>
        <v>0</v>
      </c>
      <c r="R138" s="142" cm="1">
        <f t="array" aca="1" ref="R138" ca="1">INDEX($J$40:$J$52, $M$1+1-$C138, 0)</f>
        <v>0</v>
      </c>
      <c r="S138" s="142">
        <f ca="1">SUM(R138:R$149)</f>
        <v>0.16519823788546256</v>
      </c>
      <c r="T138" s="142">
        <f t="shared" ca="1" si="49"/>
        <v>0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50"/>
        <v>8</v>
      </c>
      <c r="D139" s="141">
        <f t="shared" ca="1" si="48"/>
        <v>0</v>
      </c>
      <c r="E139" s="142">
        <f t="shared" ca="1" si="48"/>
        <v>0</v>
      </c>
      <c r="F139" s="142">
        <f t="shared" ca="1" si="48"/>
        <v>0</v>
      </c>
      <c r="G139" s="142">
        <f t="shared" ca="1" si="48"/>
        <v>0</v>
      </c>
      <c r="H139" s="142">
        <f t="shared" ca="1" si="48"/>
        <v>0</v>
      </c>
      <c r="I139" s="142">
        <f t="shared" ca="1" si="48"/>
        <v>0</v>
      </c>
      <c r="J139" s="142">
        <f t="shared" ca="1" si="48"/>
        <v>0</v>
      </c>
      <c r="K139" s="142">
        <f t="shared" ca="1" si="48"/>
        <v>0</v>
      </c>
      <c r="L139" s="142">
        <f t="shared" ca="1" si="48"/>
        <v>0</v>
      </c>
      <c r="M139" s="142">
        <f t="shared" ca="1" si="48"/>
        <v>0</v>
      </c>
      <c r="N139" s="142">
        <f t="shared" ca="1" si="48"/>
        <v>0</v>
      </c>
      <c r="O139" s="142">
        <f t="shared" ca="1" si="48"/>
        <v>0</v>
      </c>
      <c r="P139" s="143">
        <f t="shared" ca="1" si="48"/>
        <v>0</v>
      </c>
      <c r="R139" s="142" cm="1">
        <f t="array" aca="1" ref="R139" ca="1">INDEX($J$40:$J$52, $M$1+1-$C139, 0)</f>
        <v>0</v>
      </c>
      <c r="S139" s="142">
        <f ca="1">SUM(R139:R$149)</f>
        <v>0.16519823788546256</v>
      </c>
      <c r="T139" s="142">
        <f t="shared" ca="1" si="49"/>
        <v>0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50"/>
        <v>9</v>
      </c>
      <c r="D140" s="141">
        <f t="shared" ca="1" si="48"/>
        <v>0</v>
      </c>
      <c r="E140" s="142">
        <f t="shared" ca="1" si="48"/>
        <v>0</v>
      </c>
      <c r="F140" s="142">
        <f t="shared" ca="1" si="48"/>
        <v>0</v>
      </c>
      <c r="G140" s="142">
        <f t="shared" ca="1" si="48"/>
        <v>0</v>
      </c>
      <c r="H140" s="142">
        <f t="shared" ca="1" si="48"/>
        <v>0</v>
      </c>
      <c r="I140" s="142">
        <f t="shared" ca="1" si="48"/>
        <v>0</v>
      </c>
      <c r="J140" s="142">
        <f t="shared" ca="1" si="48"/>
        <v>0</v>
      </c>
      <c r="K140" s="142">
        <f t="shared" ca="1" si="48"/>
        <v>0</v>
      </c>
      <c r="L140" s="142">
        <f t="shared" ca="1" si="48"/>
        <v>0</v>
      </c>
      <c r="M140" s="142">
        <f t="shared" ca="1" si="48"/>
        <v>0</v>
      </c>
      <c r="N140" s="142">
        <f t="shared" ca="1" si="48"/>
        <v>0</v>
      </c>
      <c r="O140" s="142">
        <f t="shared" ca="1" si="48"/>
        <v>0</v>
      </c>
      <c r="P140" s="143">
        <f t="shared" ca="1" si="48"/>
        <v>0</v>
      </c>
      <c r="R140" s="142" cm="1">
        <f t="array" aca="1" ref="R140" ca="1">INDEX($J$40:$J$52, $M$1+1-$C140, 0)</f>
        <v>0</v>
      </c>
      <c r="S140" s="142">
        <f ca="1">SUM(R140:R$149)</f>
        <v>0.16519823788546256</v>
      </c>
      <c r="T140" s="142">
        <f t="shared" ca="1" si="49"/>
        <v>0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50"/>
        <v>10</v>
      </c>
      <c r="D141" s="141">
        <f t="shared" ca="1" si="48"/>
        <v>0</v>
      </c>
      <c r="E141" s="142">
        <f t="shared" ca="1" si="48"/>
        <v>0</v>
      </c>
      <c r="F141" s="142">
        <f t="shared" ca="1" si="48"/>
        <v>0</v>
      </c>
      <c r="G141" s="142">
        <f t="shared" ca="1" si="48"/>
        <v>0</v>
      </c>
      <c r="H141" s="142">
        <f t="shared" ca="1" si="48"/>
        <v>0</v>
      </c>
      <c r="I141" s="142">
        <f t="shared" ca="1" si="48"/>
        <v>0</v>
      </c>
      <c r="J141" s="142">
        <f t="shared" ca="1" si="48"/>
        <v>0</v>
      </c>
      <c r="K141" s="142">
        <f t="shared" ca="1" si="48"/>
        <v>0</v>
      </c>
      <c r="L141" s="142">
        <f t="shared" ca="1" si="48"/>
        <v>0</v>
      </c>
      <c r="M141" s="142">
        <f t="shared" ca="1" si="48"/>
        <v>0</v>
      </c>
      <c r="N141" s="142">
        <f t="shared" ca="1" si="48"/>
        <v>0</v>
      </c>
      <c r="O141" s="142">
        <f t="shared" ca="1" si="48"/>
        <v>0</v>
      </c>
      <c r="P141" s="143">
        <f t="shared" ca="1" si="48"/>
        <v>0</v>
      </c>
      <c r="R141" s="142" cm="1">
        <f t="array" aca="1" ref="R141" ca="1">INDEX($J$40:$J$52, $M$1+1-$C141, 0)</f>
        <v>0</v>
      </c>
      <c r="S141" s="142">
        <f ca="1">SUM(R141:R$149)</f>
        <v>0.16519823788546256</v>
      </c>
      <c r="T141" s="142">
        <f t="shared" ca="1" si="49"/>
        <v>5.5300693611076611E-2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50"/>
        <v>11</v>
      </c>
      <c r="D142" s="141">
        <f t="shared" ca="1" si="48"/>
        <v>0</v>
      </c>
      <c r="E142" s="142">
        <f t="shared" ca="1" si="48"/>
        <v>0</v>
      </c>
      <c r="F142" s="142">
        <f t="shared" ca="1" si="48"/>
        <v>0</v>
      </c>
      <c r="G142" s="142">
        <f t="shared" ca="1" si="48"/>
        <v>0</v>
      </c>
      <c r="H142" s="142">
        <f t="shared" ca="1" si="48"/>
        <v>0</v>
      </c>
      <c r="I142" s="142">
        <f t="shared" ca="1" si="48"/>
        <v>0</v>
      </c>
      <c r="J142" s="142">
        <f t="shared" ca="1" si="48"/>
        <v>0</v>
      </c>
      <c r="K142" s="142">
        <f t="shared" ca="1" si="48"/>
        <v>0</v>
      </c>
      <c r="L142" s="142">
        <f t="shared" ca="1" si="48"/>
        <v>0</v>
      </c>
      <c r="M142" s="142">
        <f t="shared" ca="1" si="48"/>
        <v>0</v>
      </c>
      <c r="N142" s="142">
        <f t="shared" ca="1" si="48"/>
        <v>0</v>
      </c>
      <c r="O142" s="142">
        <f t="shared" ca="1" si="48"/>
        <v>0</v>
      </c>
      <c r="P142" s="143">
        <f t="shared" ca="1" si="48"/>
        <v>0</v>
      </c>
      <c r="R142" s="142" cm="1">
        <f t="array" aca="1" ref="R142" ca="1">INDEX($J$40:$J$52, $M$1+1-$C142, 0)</f>
        <v>0</v>
      </c>
      <c r="S142" s="142">
        <f ca="1">SUM(R142:R$149)</f>
        <v>0.16519823788546256</v>
      </c>
      <c r="T142" s="142">
        <f t="shared" ca="1" si="49"/>
        <v>-2.1448771057880796E-2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50"/>
        <v>12</v>
      </c>
      <c r="D143" s="141">
        <f t="shared" ca="1" si="48"/>
        <v>0</v>
      </c>
      <c r="E143" s="142">
        <f t="shared" ca="1" si="48"/>
        <v>0</v>
      </c>
      <c r="F143" s="142">
        <f t="shared" ca="1" si="48"/>
        <v>0</v>
      </c>
      <c r="G143" s="142">
        <f t="shared" ca="1" si="48"/>
        <v>0</v>
      </c>
      <c r="H143" s="142">
        <f t="shared" ca="1" si="48"/>
        <v>0</v>
      </c>
      <c r="I143" s="142">
        <f t="shared" ca="1" si="48"/>
        <v>0</v>
      </c>
      <c r="J143" s="142">
        <f t="shared" ca="1" si="48"/>
        <v>0</v>
      </c>
      <c r="K143" s="142">
        <f t="shared" ca="1" si="48"/>
        <v>0</v>
      </c>
      <c r="L143" s="142">
        <f t="shared" ca="1" si="48"/>
        <v>0</v>
      </c>
      <c r="M143" s="142">
        <f t="shared" ca="1" si="48"/>
        <v>0</v>
      </c>
      <c r="N143" s="142">
        <f t="shared" ca="1" si="48"/>
        <v>0</v>
      </c>
      <c r="O143" s="142">
        <f t="shared" ca="1" si="48"/>
        <v>0</v>
      </c>
      <c r="P143" s="143">
        <f t="shared" ca="1" si="48"/>
        <v>0</v>
      </c>
      <c r="R143" s="142" cm="1">
        <f t="array" aca="1" ref="R143" ca="1">INDEX($J$40:$J$52, $M$1+1-$C143, 0)</f>
        <v>0</v>
      </c>
      <c r="S143" s="142">
        <f ca="1">SUM(R143:R$149)</f>
        <v>0.16519823788546256</v>
      </c>
      <c r="T143" s="142">
        <f t="shared" ca="1" si="49"/>
        <v>-1.2778294845419903E-2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50"/>
        <v>13</v>
      </c>
      <c r="D144" s="144">
        <f t="shared" ca="1" si="48"/>
        <v>0</v>
      </c>
      <c r="E144" s="144">
        <f t="shared" ca="1" si="48"/>
        <v>0</v>
      </c>
      <c r="F144" s="144">
        <f t="shared" ca="1" si="48"/>
        <v>0</v>
      </c>
      <c r="G144" s="144">
        <f t="shared" ca="1" si="48"/>
        <v>0</v>
      </c>
      <c r="H144" s="144">
        <f t="shared" ca="1" si="48"/>
        <v>0</v>
      </c>
      <c r="I144" s="144">
        <f t="shared" ca="1" si="48"/>
        <v>0</v>
      </c>
      <c r="J144" s="144">
        <f t="shared" ca="1" si="48"/>
        <v>0</v>
      </c>
      <c r="K144" s="144">
        <f t="shared" ca="1" si="48"/>
        <v>0</v>
      </c>
      <c r="L144" s="144">
        <f t="shared" ca="1" si="48"/>
        <v>0</v>
      </c>
      <c r="M144" s="144">
        <f t="shared" ca="1" si="48"/>
        <v>0</v>
      </c>
      <c r="N144" s="144">
        <f t="shared" ca="1" si="48"/>
        <v>0</v>
      </c>
      <c r="O144" s="144">
        <f t="shared" ca="1" si="48"/>
        <v>0</v>
      </c>
      <c r="P144" s="145">
        <f t="shared" ca="1" si="48"/>
        <v>0</v>
      </c>
      <c r="R144" s="142" cm="1">
        <f t="array" aca="1" ref="R144" ca="1">INDEX($J$40:$J$52, $M$1+1-$C144, 0)</f>
        <v>0</v>
      </c>
      <c r="S144" s="142">
        <f ca="1">SUM(R144:R$149)</f>
        <v>0.16519823788546256</v>
      </c>
      <c r="T144" s="142">
        <f t="shared" ca="1" si="49"/>
        <v>-3.3668839287676673E-2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Illustrative 6x6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51">+E148+1</f>
        <v>3</v>
      </c>
      <c r="G148" s="67">
        <f t="shared" si="51"/>
        <v>4</v>
      </c>
      <c r="H148" s="67">
        <f>+G148+1</f>
        <v>5</v>
      </c>
      <c r="I148" s="67">
        <f t="shared" si="51"/>
        <v>6</v>
      </c>
      <c r="J148" s="67">
        <f t="shared" si="51"/>
        <v>7</v>
      </c>
      <c r="K148" s="67">
        <f t="shared" si="51"/>
        <v>8</v>
      </c>
      <c r="L148" s="67">
        <f t="shared" si="51"/>
        <v>9</v>
      </c>
      <c r="M148" s="67">
        <f t="shared" si="51"/>
        <v>10</v>
      </c>
      <c r="N148" s="67">
        <f t="shared" si="51"/>
        <v>11</v>
      </c>
      <c r="O148" s="67">
        <f t="shared" si="51"/>
        <v>12</v>
      </c>
      <c r="P148" s="68">
        <f t="shared" si="51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52">IFERROR(_xlfn.COVARIANCE.S(OFFSET($D$113:$D$124, 0, $C149-1), OFFSET($D$113:$D$124, 0, D$148-1)), 0)</f>
        <v>1.6447626535892101E-2</v>
      </c>
      <c r="E149" s="142">
        <f t="shared" ca="1" si="52"/>
        <v>-5.4893282853279947E-5</v>
      </c>
      <c r="F149" s="142">
        <f t="shared" ca="1" si="52"/>
        <v>7.6777154973066072E-4</v>
      </c>
      <c r="G149" s="142">
        <f t="shared" ca="1" si="52"/>
        <v>-5.032859386182845E-3</v>
      </c>
      <c r="H149" s="142">
        <f t="shared" ca="1" si="52"/>
        <v>0</v>
      </c>
      <c r="I149" s="142">
        <f t="shared" ca="1" si="52"/>
        <v>0</v>
      </c>
      <c r="J149" s="142">
        <f t="shared" ca="1" si="52"/>
        <v>0</v>
      </c>
      <c r="K149" s="142">
        <f t="shared" ca="1" si="52"/>
        <v>0</v>
      </c>
      <c r="L149" s="142">
        <f t="shared" ca="1" si="52"/>
        <v>0</v>
      </c>
      <c r="M149" s="142">
        <f t="shared" ca="1" si="52"/>
        <v>0</v>
      </c>
      <c r="N149" s="142">
        <f t="shared" ca="1" si="52"/>
        <v>0</v>
      </c>
      <c r="O149" s="142">
        <f t="shared" ca="1" si="52"/>
        <v>0</v>
      </c>
      <c r="P149" s="143">
        <f t="shared" ca="1" si="52"/>
        <v>0</v>
      </c>
      <c r="R149" s="142" cm="1">
        <f t="array" aca="1" ref="R149" ca="1">INDEX($J$40:$J$52, $M$1+1-$C149, 0)</f>
        <v>0.16519823788546256</v>
      </c>
      <c r="S149" s="142">
        <f ca="1">SUM(R$149:R149)</f>
        <v>0.16519823788546256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53">C149+1</f>
        <v>2</v>
      </c>
      <c r="D150" s="141">
        <f t="shared" ca="1" si="52"/>
        <v>-5.4893282853279947E-5</v>
      </c>
      <c r="E150" s="142">
        <f t="shared" ca="1" si="52"/>
        <v>1.1350508952739416E-3</v>
      </c>
      <c r="F150" s="142">
        <f t="shared" ca="1" si="52"/>
        <v>1.2796321747624577E-3</v>
      </c>
      <c r="G150" s="142">
        <f t="shared" ca="1" si="52"/>
        <v>2.5481828996405941E-4</v>
      </c>
      <c r="H150" s="142">
        <f t="shared" ca="1" si="52"/>
        <v>0</v>
      </c>
      <c r="I150" s="142">
        <f t="shared" ca="1" si="52"/>
        <v>0</v>
      </c>
      <c r="J150" s="142">
        <f t="shared" ca="1" si="52"/>
        <v>0</v>
      </c>
      <c r="K150" s="142">
        <f t="shared" ca="1" si="52"/>
        <v>0</v>
      </c>
      <c r="L150" s="142">
        <f t="shared" ca="1" si="52"/>
        <v>0</v>
      </c>
      <c r="M150" s="142">
        <f t="shared" ca="1" si="52"/>
        <v>0</v>
      </c>
      <c r="N150" s="142">
        <f t="shared" ca="1" si="52"/>
        <v>0</v>
      </c>
      <c r="O150" s="142">
        <f t="shared" ca="1" si="52"/>
        <v>0</v>
      </c>
      <c r="P150" s="143">
        <f t="shared" ca="1" si="52"/>
        <v>0</v>
      </c>
      <c r="R150" s="142" cm="1">
        <f t="array" aca="1" ref="R150" ca="1">INDEX($J$40:$J$52, $M$1+1-$C150, 0)</f>
        <v>0.14262114537444934</v>
      </c>
      <c r="S150" s="142">
        <f ca="1">SUM(R$149:R150)</f>
        <v>0.30781938325991187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53"/>
        <v>3</v>
      </c>
      <c r="D151" s="141">
        <f t="shared" ca="1" si="52"/>
        <v>7.6777154973066072E-4</v>
      </c>
      <c r="E151" s="142">
        <f t="shared" ca="1" si="52"/>
        <v>1.2796321747624577E-3</v>
      </c>
      <c r="F151" s="142">
        <f t="shared" ca="1" si="52"/>
        <v>1.9236633688649332E-2</v>
      </c>
      <c r="G151" s="142">
        <f t="shared" ca="1" si="52"/>
        <v>-1.440284150578201E-2</v>
      </c>
      <c r="H151" s="142">
        <f t="shared" ca="1" si="52"/>
        <v>0</v>
      </c>
      <c r="I151" s="142">
        <f t="shared" ca="1" si="52"/>
        <v>0</v>
      </c>
      <c r="J151" s="142">
        <f t="shared" ca="1" si="52"/>
        <v>0</v>
      </c>
      <c r="K151" s="142">
        <f t="shared" ca="1" si="52"/>
        <v>0</v>
      </c>
      <c r="L151" s="142">
        <f t="shared" ca="1" si="52"/>
        <v>0</v>
      </c>
      <c r="M151" s="142">
        <f t="shared" ca="1" si="52"/>
        <v>0</v>
      </c>
      <c r="N151" s="142">
        <f t="shared" ca="1" si="52"/>
        <v>0</v>
      </c>
      <c r="O151" s="142">
        <f t="shared" ca="1" si="52"/>
        <v>0</v>
      </c>
      <c r="P151" s="143">
        <f t="shared" ca="1" si="52"/>
        <v>0</v>
      </c>
      <c r="R151" s="142" cm="1">
        <f t="array" aca="1" ref="R151" ca="1">INDEX($J$40:$J$52, $M$1+1-$C151, 0)</f>
        <v>0.20576358296622613</v>
      </c>
      <c r="S151" s="142">
        <f ca="1">SUM(R$149:R151)</f>
        <v>0.51358296622613797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53"/>
        <v>4</v>
      </c>
      <c r="D152" s="141">
        <f t="shared" ca="1" si="52"/>
        <v>-5.032859386182845E-3</v>
      </c>
      <c r="E152" s="142">
        <f t="shared" ca="1" si="52"/>
        <v>2.5481828996405941E-4</v>
      </c>
      <c r="F152" s="142">
        <f t="shared" ca="1" si="52"/>
        <v>-1.440284150578201E-2</v>
      </c>
      <c r="G152" s="142">
        <f t="shared" ca="1" si="52"/>
        <v>1.3825173402769153E-2</v>
      </c>
      <c r="H152" s="142">
        <f t="shared" ca="1" si="52"/>
        <v>0</v>
      </c>
      <c r="I152" s="142">
        <f t="shared" ca="1" si="52"/>
        <v>0</v>
      </c>
      <c r="J152" s="142">
        <f t="shared" ca="1" si="52"/>
        <v>0</v>
      </c>
      <c r="K152" s="142">
        <f t="shared" ca="1" si="52"/>
        <v>0</v>
      </c>
      <c r="L152" s="142">
        <f t="shared" ca="1" si="52"/>
        <v>0</v>
      </c>
      <c r="M152" s="142">
        <f t="shared" ca="1" si="52"/>
        <v>0</v>
      </c>
      <c r="N152" s="142">
        <f t="shared" ca="1" si="52"/>
        <v>0</v>
      </c>
      <c r="O152" s="142">
        <f t="shared" ca="1" si="52"/>
        <v>0</v>
      </c>
      <c r="P152" s="143">
        <f t="shared" ca="1" si="52"/>
        <v>0</v>
      </c>
      <c r="R152" s="142" cm="1">
        <f t="array" aca="1" ref="R152" ca="1">INDEX($J$40:$J$52, $M$1+1-$C152, 0)</f>
        <v>0.17345814977973567</v>
      </c>
      <c r="S152" s="142">
        <f ca="1">SUM(R$149:R152)</f>
        <v>0.68704111600587359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53"/>
        <v>5</v>
      </c>
      <c r="D153" s="141">
        <f t="shared" ca="1" si="52"/>
        <v>0</v>
      </c>
      <c r="E153" s="142">
        <f t="shared" ca="1" si="52"/>
        <v>0</v>
      </c>
      <c r="F153" s="142">
        <f t="shared" ca="1" si="52"/>
        <v>0</v>
      </c>
      <c r="G153" s="142">
        <f t="shared" ca="1" si="52"/>
        <v>0</v>
      </c>
      <c r="H153" s="142">
        <f t="shared" ca="1" si="52"/>
        <v>0</v>
      </c>
      <c r="I153" s="142">
        <f t="shared" ca="1" si="52"/>
        <v>0</v>
      </c>
      <c r="J153" s="142">
        <f t="shared" ca="1" si="52"/>
        <v>0</v>
      </c>
      <c r="K153" s="142">
        <f t="shared" ca="1" si="52"/>
        <v>0</v>
      </c>
      <c r="L153" s="142">
        <f t="shared" ca="1" si="52"/>
        <v>0</v>
      </c>
      <c r="M153" s="142">
        <f t="shared" ca="1" si="52"/>
        <v>0</v>
      </c>
      <c r="N153" s="142">
        <f t="shared" ca="1" si="52"/>
        <v>0</v>
      </c>
      <c r="O153" s="142">
        <f t="shared" ca="1" si="52"/>
        <v>0</v>
      </c>
      <c r="P153" s="143">
        <f t="shared" ca="1" si="52"/>
        <v>0</v>
      </c>
      <c r="R153" s="142" cm="1">
        <f t="array" aca="1" ref="R153" ca="1">INDEX($J$40:$J$52, $M$1+1-$C153, 0)</f>
        <v>0.14684287812041116</v>
      </c>
      <c r="S153" s="142">
        <f ca="1">SUM(R$149:R153)</f>
        <v>0.83388399412628478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53"/>
        <v>6</v>
      </c>
      <c r="D154" s="141">
        <f t="shared" ca="1" si="52"/>
        <v>0</v>
      </c>
      <c r="E154" s="142">
        <f t="shared" ca="1" si="52"/>
        <v>0</v>
      </c>
      <c r="F154" s="142">
        <f t="shared" ca="1" si="52"/>
        <v>0</v>
      </c>
      <c r="G154" s="142">
        <f t="shared" ca="1" si="52"/>
        <v>0</v>
      </c>
      <c r="H154" s="142">
        <f t="shared" ca="1" si="52"/>
        <v>0</v>
      </c>
      <c r="I154" s="142">
        <f t="shared" ca="1" si="52"/>
        <v>0</v>
      </c>
      <c r="J154" s="142">
        <f t="shared" ca="1" si="52"/>
        <v>0</v>
      </c>
      <c r="K154" s="142">
        <f t="shared" ca="1" si="52"/>
        <v>0</v>
      </c>
      <c r="L154" s="142">
        <f t="shared" ca="1" si="52"/>
        <v>0</v>
      </c>
      <c r="M154" s="142">
        <f t="shared" ca="1" si="52"/>
        <v>0</v>
      </c>
      <c r="N154" s="142">
        <f t="shared" ca="1" si="52"/>
        <v>0</v>
      </c>
      <c r="O154" s="142">
        <f t="shared" ca="1" si="52"/>
        <v>0</v>
      </c>
      <c r="P154" s="143">
        <f t="shared" ca="1" si="52"/>
        <v>0</v>
      </c>
      <c r="R154" s="142" cm="1">
        <f t="array" aca="1" ref="R154" ca="1">INDEX($J$40:$J$52, $M$1+1-$C154, 0)</f>
        <v>0.16611600587371511</v>
      </c>
      <c r="S154" s="142">
        <f ca="1">SUM(R$149:R154)</f>
        <v>0.99999999999999989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53"/>
        <v>7</v>
      </c>
      <c r="D155" s="141">
        <f t="shared" ca="1" si="52"/>
        <v>0</v>
      </c>
      <c r="E155" s="142">
        <f t="shared" ca="1" si="52"/>
        <v>0</v>
      </c>
      <c r="F155" s="142">
        <f t="shared" ca="1" si="52"/>
        <v>0</v>
      </c>
      <c r="G155" s="142">
        <f t="shared" ca="1" si="52"/>
        <v>0</v>
      </c>
      <c r="H155" s="142">
        <f t="shared" ca="1" si="52"/>
        <v>0</v>
      </c>
      <c r="I155" s="142">
        <f t="shared" ca="1" si="52"/>
        <v>0</v>
      </c>
      <c r="J155" s="142">
        <f t="shared" ca="1" si="52"/>
        <v>0</v>
      </c>
      <c r="K155" s="142">
        <f t="shared" ca="1" si="52"/>
        <v>0</v>
      </c>
      <c r="L155" s="142">
        <f t="shared" ca="1" si="52"/>
        <v>0</v>
      </c>
      <c r="M155" s="142">
        <f t="shared" ca="1" si="52"/>
        <v>0</v>
      </c>
      <c r="N155" s="142">
        <f t="shared" ca="1" si="52"/>
        <v>0</v>
      </c>
      <c r="O155" s="142">
        <f t="shared" ca="1" si="52"/>
        <v>0</v>
      </c>
      <c r="P155" s="143">
        <f t="shared" ca="1" si="52"/>
        <v>0</v>
      </c>
      <c r="R155" s="142" cm="1">
        <f t="array" aca="1" ref="R155" ca="1">INDEX($J$40:$J$52, $M$1+1-$C155, 0)</f>
        <v>0</v>
      </c>
      <c r="S155" s="142">
        <f ca="1">SUM(R$149:R155)</f>
        <v>0.99999999999999989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53"/>
        <v>8</v>
      </c>
      <c r="D156" s="141">
        <f t="shared" ca="1" si="52"/>
        <v>0</v>
      </c>
      <c r="E156" s="142">
        <f t="shared" ca="1" si="52"/>
        <v>0</v>
      </c>
      <c r="F156" s="142">
        <f t="shared" ca="1" si="52"/>
        <v>0</v>
      </c>
      <c r="G156" s="142">
        <f t="shared" ca="1" si="52"/>
        <v>0</v>
      </c>
      <c r="H156" s="142">
        <f t="shared" ca="1" si="52"/>
        <v>0</v>
      </c>
      <c r="I156" s="142">
        <f t="shared" ca="1" si="52"/>
        <v>0</v>
      </c>
      <c r="J156" s="142">
        <f t="shared" ca="1" si="52"/>
        <v>0</v>
      </c>
      <c r="K156" s="142">
        <f t="shared" ca="1" si="52"/>
        <v>0</v>
      </c>
      <c r="L156" s="142">
        <f t="shared" ca="1" si="52"/>
        <v>0</v>
      </c>
      <c r="M156" s="142">
        <f t="shared" ca="1" si="52"/>
        <v>0</v>
      </c>
      <c r="N156" s="142">
        <f t="shared" ca="1" si="52"/>
        <v>0</v>
      </c>
      <c r="O156" s="142">
        <f t="shared" ca="1" si="52"/>
        <v>0</v>
      </c>
      <c r="P156" s="143">
        <f t="shared" ca="1" si="52"/>
        <v>0</v>
      </c>
      <c r="R156" s="142" cm="1">
        <f t="array" aca="1" ref="R156" ca="1">INDEX($J$40:$J$52, $M$1+1-$C156, 0)</f>
        <v>0</v>
      </c>
      <c r="S156" s="142">
        <f ca="1">SUM(R$149:R156)</f>
        <v>0.99999999999999989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53"/>
        <v>9</v>
      </c>
      <c r="D157" s="141">
        <f t="shared" ca="1" si="52"/>
        <v>0</v>
      </c>
      <c r="E157" s="142">
        <f t="shared" ca="1" si="52"/>
        <v>0</v>
      </c>
      <c r="F157" s="142">
        <f t="shared" ca="1" si="52"/>
        <v>0</v>
      </c>
      <c r="G157" s="142">
        <f t="shared" ca="1" si="52"/>
        <v>0</v>
      </c>
      <c r="H157" s="142">
        <f t="shared" ca="1" si="52"/>
        <v>0</v>
      </c>
      <c r="I157" s="142">
        <f t="shared" ca="1" si="52"/>
        <v>0</v>
      </c>
      <c r="J157" s="142">
        <f t="shared" ca="1" si="52"/>
        <v>0</v>
      </c>
      <c r="K157" s="142">
        <f t="shared" ca="1" si="52"/>
        <v>0</v>
      </c>
      <c r="L157" s="142">
        <f t="shared" ca="1" si="52"/>
        <v>0</v>
      </c>
      <c r="M157" s="142">
        <f t="shared" ca="1" si="52"/>
        <v>0</v>
      </c>
      <c r="N157" s="142">
        <f t="shared" ca="1" si="52"/>
        <v>0</v>
      </c>
      <c r="O157" s="142">
        <f t="shared" ca="1" si="52"/>
        <v>0</v>
      </c>
      <c r="P157" s="143">
        <f t="shared" ca="1" si="52"/>
        <v>0</v>
      </c>
      <c r="R157" s="142" cm="1">
        <f t="array" aca="1" ref="R157" ca="1">INDEX($J$40:$J$52, $M$1+1-$C157, 0)</f>
        <v>0</v>
      </c>
      <c r="S157" s="142">
        <f ca="1">SUM(R$149:R157)</f>
        <v>0.99999999999999989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53"/>
        <v>10</v>
      </c>
      <c r="D158" s="141">
        <f t="shared" ca="1" si="52"/>
        <v>0</v>
      </c>
      <c r="E158" s="142">
        <f t="shared" ca="1" si="52"/>
        <v>0</v>
      </c>
      <c r="F158" s="142">
        <f t="shared" ca="1" si="52"/>
        <v>0</v>
      </c>
      <c r="G158" s="142">
        <f t="shared" ca="1" si="52"/>
        <v>0</v>
      </c>
      <c r="H158" s="142">
        <f t="shared" ca="1" si="52"/>
        <v>0</v>
      </c>
      <c r="I158" s="142">
        <f t="shared" ca="1" si="52"/>
        <v>0</v>
      </c>
      <c r="J158" s="142">
        <f t="shared" ca="1" si="52"/>
        <v>0</v>
      </c>
      <c r="K158" s="142">
        <f t="shared" ca="1" si="52"/>
        <v>0</v>
      </c>
      <c r="L158" s="142">
        <f t="shared" ca="1" si="52"/>
        <v>0</v>
      </c>
      <c r="M158" s="142">
        <f t="shared" ca="1" si="52"/>
        <v>0</v>
      </c>
      <c r="N158" s="142">
        <f t="shared" ca="1" si="52"/>
        <v>0</v>
      </c>
      <c r="O158" s="142">
        <f t="shared" ca="1" si="52"/>
        <v>0</v>
      </c>
      <c r="P158" s="143">
        <f t="shared" ca="1" si="52"/>
        <v>0</v>
      </c>
      <c r="R158" s="142" cm="1">
        <f t="array" aca="1" ref="R158" ca="1">INDEX($J$40:$J$52, $M$1+1-$C158, 0)</f>
        <v>0</v>
      </c>
      <c r="S158" s="142">
        <f ca="1">SUM(R$149:R158)</f>
        <v>0.99999999999999989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53"/>
        <v>11</v>
      </c>
      <c r="D159" s="141">
        <f t="shared" ca="1" si="52"/>
        <v>0</v>
      </c>
      <c r="E159" s="142">
        <f t="shared" ca="1" si="52"/>
        <v>0</v>
      </c>
      <c r="F159" s="142">
        <f t="shared" ca="1" si="52"/>
        <v>0</v>
      </c>
      <c r="G159" s="142">
        <f t="shared" ca="1" si="52"/>
        <v>0</v>
      </c>
      <c r="H159" s="142">
        <f t="shared" ca="1" si="52"/>
        <v>0</v>
      </c>
      <c r="I159" s="142">
        <f t="shared" ca="1" si="52"/>
        <v>0</v>
      </c>
      <c r="J159" s="142">
        <f t="shared" ca="1" si="52"/>
        <v>0</v>
      </c>
      <c r="K159" s="142">
        <f t="shared" ca="1" si="52"/>
        <v>0</v>
      </c>
      <c r="L159" s="142">
        <f t="shared" ca="1" si="52"/>
        <v>0</v>
      </c>
      <c r="M159" s="142">
        <f t="shared" ca="1" si="52"/>
        <v>0</v>
      </c>
      <c r="N159" s="142">
        <f t="shared" ca="1" si="52"/>
        <v>0</v>
      </c>
      <c r="O159" s="142">
        <f t="shared" ca="1" si="52"/>
        <v>0</v>
      </c>
      <c r="P159" s="143">
        <f t="shared" ca="1" si="52"/>
        <v>0</v>
      </c>
      <c r="R159" s="142" cm="1">
        <f t="array" aca="1" ref="R159" ca="1">INDEX($J$40:$J$52, $M$1+1-$C159, 0)</f>
        <v>0</v>
      </c>
      <c r="S159" s="142">
        <f ca="1">SUM(R$149:R159)</f>
        <v>0.99999999999999989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53"/>
        <v>12</v>
      </c>
      <c r="D160" s="141">
        <f t="shared" ca="1" si="52"/>
        <v>0</v>
      </c>
      <c r="E160" s="142">
        <f t="shared" ca="1" si="52"/>
        <v>0</v>
      </c>
      <c r="F160" s="142">
        <f t="shared" ca="1" si="52"/>
        <v>0</v>
      </c>
      <c r="G160" s="142">
        <f t="shared" ca="1" si="52"/>
        <v>0</v>
      </c>
      <c r="H160" s="142">
        <f t="shared" ca="1" si="52"/>
        <v>0</v>
      </c>
      <c r="I160" s="142">
        <f t="shared" ca="1" si="52"/>
        <v>0</v>
      </c>
      <c r="J160" s="142">
        <f t="shared" ca="1" si="52"/>
        <v>0</v>
      </c>
      <c r="K160" s="142">
        <f t="shared" ca="1" si="52"/>
        <v>0</v>
      </c>
      <c r="L160" s="142">
        <f t="shared" ca="1" si="52"/>
        <v>0</v>
      </c>
      <c r="M160" s="142">
        <f t="shared" ca="1" si="52"/>
        <v>0</v>
      </c>
      <c r="N160" s="142">
        <f t="shared" ca="1" si="52"/>
        <v>0</v>
      </c>
      <c r="O160" s="142">
        <f t="shared" ca="1" si="52"/>
        <v>0</v>
      </c>
      <c r="P160" s="143">
        <f t="shared" ca="1" si="52"/>
        <v>0</v>
      </c>
      <c r="R160" s="142" cm="1">
        <f t="array" aca="1" ref="R160" ca="1">INDEX($J$40:$J$52, $M$1+1-$C160, 0)</f>
        <v>0</v>
      </c>
      <c r="S160" s="142">
        <f ca="1">SUM(R$149:R160)</f>
        <v>0.99999999999999989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53"/>
        <v>13</v>
      </c>
      <c r="D161" s="144">
        <f t="shared" ca="1" si="52"/>
        <v>0</v>
      </c>
      <c r="E161" s="144">
        <f t="shared" ca="1" si="52"/>
        <v>0</v>
      </c>
      <c r="F161" s="144">
        <f t="shared" ca="1" si="52"/>
        <v>0</v>
      </c>
      <c r="G161" s="144">
        <f t="shared" ca="1" si="52"/>
        <v>0</v>
      </c>
      <c r="H161" s="144">
        <f t="shared" ca="1" si="52"/>
        <v>0</v>
      </c>
      <c r="I161" s="144">
        <f t="shared" ca="1" si="52"/>
        <v>0</v>
      </c>
      <c r="J161" s="144">
        <f t="shared" ca="1" si="52"/>
        <v>0</v>
      </c>
      <c r="K161" s="144">
        <f t="shared" ca="1" si="52"/>
        <v>0</v>
      </c>
      <c r="L161" s="144">
        <f t="shared" ca="1" si="52"/>
        <v>0</v>
      </c>
      <c r="M161" s="144">
        <f t="shared" ca="1" si="52"/>
        <v>0</v>
      </c>
      <c r="N161" s="144">
        <f t="shared" ca="1" si="52"/>
        <v>0</v>
      </c>
      <c r="O161" s="144">
        <f t="shared" ca="1" si="52"/>
        <v>0</v>
      </c>
      <c r="P161" s="145">
        <f t="shared" ca="1" si="52"/>
        <v>0</v>
      </c>
      <c r="R161" s="142" cm="1">
        <f t="array" aca="1" ref="R161" ca="1">INDEX($J$40:$J$52, $M$1+1-$C161, 0)</f>
        <v>0</v>
      </c>
      <c r="S161" s="142">
        <f ca="1">SUM(R$149:R161)</f>
        <v>0.99999999999999989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Illustrative 6x6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54">+E165+1</f>
        <v>3</v>
      </c>
      <c r="G165" s="67">
        <f t="shared" si="54"/>
        <v>4</v>
      </c>
      <c r="H165" s="67">
        <f>+G165+1</f>
        <v>5</v>
      </c>
      <c r="I165" s="67">
        <f t="shared" si="54"/>
        <v>6</v>
      </c>
      <c r="J165" s="67">
        <f t="shared" si="54"/>
        <v>7</v>
      </c>
      <c r="K165" s="67">
        <f t="shared" si="54"/>
        <v>8</v>
      </c>
      <c r="L165" s="67">
        <f t="shared" si="54"/>
        <v>9</v>
      </c>
      <c r="M165" s="67">
        <f t="shared" si="54"/>
        <v>10</v>
      </c>
      <c r="N165" s="67">
        <f t="shared" si="54"/>
        <v>11</v>
      </c>
      <c r="O165" s="67">
        <f t="shared" si="54"/>
        <v>12</v>
      </c>
      <c r="P165" s="68">
        <f t="shared" si="54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ref="D166">IF(D$165=$C166,INDEX($D$108:$P$108,0,D$165),D149)</f>
        <v>1.6447626535892098E-2</v>
      </c>
      <c r="E166" s="142" cm="1">
        <f t="array" aca="1" ref="E166" ca="1">IF(E$165=$C166,INDEX($D$108:$P$108,0,E$165),E149)</f>
        <v>-5.4893282853279947E-5</v>
      </c>
      <c r="F166" s="142" cm="1">
        <f t="array" aca="1" ref="F166" ca="1">IF(F$165=$C166,INDEX($D$108:$P$108,0,F$165),F149)</f>
        <v>7.6777154973066072E-4</v>
      </c>
      <c r="G166" s="142" cm="1">
        <f t="array" aca="1" ref="G166" ca="1">IF(G$165=$C166,INDEX($D$108:$P$108,0,G$165),G149)</f>
        <v>-5.032859386182845E-3</v>
      </c>
      <c r="H166" s="142" cm="1">
        <f t="array" aca="1" ref="H166" ca="1">IF(H$165=$C166,INDEX($D$108:$P$108,0,H$165),H149)</f>
        <v>0</v>
      </c>
      <c r="I166" s="142" cm="1">
        <f t="array" aca="1" ref="I166" ca="1">IF(I$165=$C166,INDEX($D$108:$P$108,0,I$165),I149)</f>
        <v>0</v>
      </c>
      <c r="J166" s="142" cm="1">
        <f t="array" aca="1" ref="J166" ca="1">IF(J$165=$C166,INDEX($D$108:$P$108,0,J$165),J149)</f>
        <v>0</v>
      </c>
      <c r="K166" s="142" cm="1">
        <f t="array" aca="1" ref="K166" ca="1">IF(K$165=$C166,INDEX($D$108:$P$108,0,K$165),K149)</f>
        <v>0</v>
      </c>
      <c r="L166" s="142" cm="1">
        <f t="array" aca="1" ref="L166" ca="1">IF(L$165=$C166,INDEX($D$108:$P$108,0,L$165),L149)</f>
        <v>0</v>
      </c>
      <c r="M166" s="142" cm="1">
        <f t="array" aca="1" ref="M166" ca="1">IF(M$165=$C166,INDEX($D$108:$P$108,0,M$165),M149)</f>
        <v>0</v>
      </c>
      <c r="N166" s="142" cm="1">
        <f t="array" aca="1" ref="N166" ca="1">IF(N$165=$C166,INDEX($D$108:$P$108,0,N$165),N149)</f>
        <v>0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0.16519823788546256</v>
      </c>
      <c r="S166" s="142">
        <f t="shared" ref="S166:S178" ca="1" si="55">S149</f>
        <v>0.16519823788546256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56">C166+1</f>
        <v>2</v>
      </c>
      <c r="D167" s="141" cm="1">
        <f t="array" aca="1" ref="D167" ca="1">IF(D$165=$C167,INDEX($D$108:$P$108,0,D$165),D150)</f>
        <v>-5.4893282853279947E-5</v>
      </c>
      <c r="E167" s="142" cm="1">
        <f t="array" ref="E167">IF(E$165=$C167,INDEX($D$108:$P$108,0,E$165),E150)</f>
        <v>1.5134011936985894E-3</v>
      </c>
      <c r="F167" s="142" cm="1">
        <f t="array" aca="1" ref="F167" ca="1">IF(F$165=$C167,INDEX($D$108:$P$108,0,F$165),F150)</f>
        <v>1.2796321747624577E-3</v>
      </c>
      <c r="G167" s="142" cm="1">
        <f t="array" aca="1" ref="G167" ca="1">IF(G$165=$C167,INDEX($D$108:$P$108,0,G$165),G150)</f>
        <v>2.5481828996405941E-4</v>
      </c>
      <c r="H167" s="142" cm="1">
        <f t="array" aca="1" ref="H167" ca="1">IF(H$165=$C167,INDEX($D$108:$P$108,0,H$165),H150)</f>
        <v>0</v>
      </c>
      <c r="I167" s="142" cm="1">
        <f t="array" aca="1" ref="I167" ca="1">IF(I$165=$C167,INDEX($D$108:$P$108,0,I$165),I150)</f>
        <v>0</v>
      </c>
      <c r="J167" s="142" cm="1">
        <f t="array" aca="1" ref="J167" ca="1">IF(J$165=$C167,INDEX($D$108:$P$108,0,J$165),J150)</f>
        <v>0</v>
      </c>
      <c r="K167" s="142" cm="1">
        <f t="array" aca="1" ref="K167" ca="1">IF(K$165=$C167,INDEX($D$108:$P$108,0,K$165),K150)</f>
        <v>0</v>
      </c>
      <c r="L167" s="142" cm="1">
        <f t="array" aca="1" ref="L167" ca="1">IF(L$165=$C167,INDEX($D$108:$P$108,0,L$165),L150)</f>
        <v>0</v>
      </c>
      <c r="M167" s="142" cm="1">
        <f t="array" aca="1" ref="M167" ca="1">IF(M$165=$C167,INDEX($D$108:$P$108,0,M$165),M150)</f>
        <v>0</v>
      </c>
      <c r="N167" s="142" cm="1">
        <f t="array" aca="1" ref="N167" ca="1">IF(N$165=$C167,INDEX($D$108:$P$108,0,N$165),N150)</f>
        <v>0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0.14262114537444934</v>
      </c>
      <c r="S167" s="142">
        <f t="shared" ca="1" si="55"/>
        <v>0.30781938325991187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56"/>
        <v>3</v>
      </c>
      <c r="D168" s="141" cm="1">
        <f t="array" aca="1" ref="D168" ca="1">IF(D$165=$C168,INDEX($D$108:$P$108,0,D$165),D151)</f>
        <v>7.6777154973066072E-4</v>
      </c>
      <c r="E168" s="142" cm="1">
        <f t="array" aca="1" ref="E168" ca="1">IF(E$165=$C168,INDEX($D$108:$P$108,0,E$165),E151)</f>
        <v>1.2796321747624577E-3</v>
      </c>
      <c r="F168" s="142" cm="1">
        <f t="array" ref="F168">IF(F$165=$C168,INDEX($D$108:$P$108,0,F$165),F151)</f>
        <v>3.8473267377298656E-2</v>
      </c>
      <c r="G168" s="142" cm="1">
        <f t="array" aca="1" ref="G168" ca="1">IF(G$165=$C168,INDEX($D$108:$P$108,0,G$165),G151)</f>
        <v>-1.440284150578201E-2</v>
      </c>
      <c r="H168" s="142" cm="1">
        <f t="array" aca="1" ref="H168" ca="1">IF(H$165=$C168,INDEX($D$108:$P$108,0,H$165),H151)</f>
        <v>0</v>
      </c>
      <c r="I168" s="142" cm="1">
        <f t="array" aca="1" ref="I168" ca="1">IF(I$165=$C168,INDEX($D$108:$P$108,0,I$165),I151)</f>
        <v>0</v>
      </c>
      <c r="J168" s="142" cm="1">
        <f t="array" aca="1" ref="J168" ca="1">IF(J$165=$C168,INDEX($D$108:$P$108,0,J$165),J151)</f>
        <v>0</v>
      </c>
      <c r="K168" s="142" cm="1">
        <f t="array" aca="1" ref="K168" ca="1">IF(K$165=$C168,INDEX($D$108:$P$108,0,K$165),K151)</f>
        <v>0</v>
      </c>
      <c r="L168" s="142" cm="1">
        <f t="array" aca="1" ref="L168" ca="1">IF(L$165=$C168,INDEX($D$108:$P$108,0,L$165),L151)</f>
        <v>0</v>
      </c>
      <c r="M168" s="142" cm="1">
        <f t="array" aca="1" ref="M168" ca="1">IF(M$165=$C168,INDEX($D$108:$P$108,0,M$165),M151)</f>
        <v>0</v>
      </c>
      <c r="N168" s="142" cm="1">
        <f t="array" aca="1" ref="N168" ca="1">IF(N$165=$C168,INDEX($D$108:$P$108,0,N$165),N151)</f>
        <v>0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0.20576358296622613</v>
      </c>
      <c r="S168" s="142">
        <f t="shared" ca="1" si="55"/>
        <v>0.51358296622613797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56"/>
        <v>4</v>
      </c>
      <c r="D169" s="141" cm="1">
        <f t="array" aca="1" ref="D169" ca="1">IF(D$165=$C169,INDEX($D$108:$P$108,0,D$165),D152)</f>
        <v>-5.032859386182845E-3</v>
      </c>
      <c r="E169" s="142" cm="1">
        <f t="array" aca="1" ref="E169" ca="1">IF(E$165=$C169,INDEX($D$108:$P$108,0,E$165),E152)</f>
        <v>2.5481828996405941E-4</v>
      </c>
      <c r="F169" s="142" cm="1">
        <f t="array" aca="1" ref="F169" ca="1">IF(F$165=$C169,INDEX($D$108:$P$108,0,F$165),F152)</f>
        <v>-1.440284150578201E-2</v>
      </c>
      <c r="G169" s="142" cm="1">
        <f t="array" ref="G169">IF(G$165=$C169,INDEX($D$108:$P$108,0,G$165),G152)</f>
        <v>5.5300693611076597E-2</v>
      </c>
      <c r="H169" s="142" cm="1">
        <f t="array" aca="1" ref="H169" ca="1">IF(H$165=$C169,INDEX($D$108:$P$108,0,H$165),H152)</f>
        <v>0</v>
      </c>
      <c r="I169" s="142" cm="1">
        <f t="array" aca="1" ref="I169" ca="1">IF(I$165=$C169,INDEX($D$108:$P$108,0,I$165),I152)</f>
        <v>0</v>
      </c>
      <c r="J169" s="142" cm="1">
        <f t="array" aca="1" ref="J169" ca="1">IF(J$165=$C169,INDEX($D$108:$P$108,0,J$165),J152)</f>
        <v>0</v>
      </c>
      <c r="K169" s="142" cm="1">
        <f t="array" aca="1" ref="K169" ca="1">IF(K$165=$C169,INDEX($D$108:$P$108,0,K$165),K152)</f>
        <v>0</v>
      </c>
      <c r="L169" s="142" cm="1">
        <f t="array" aca="1" ref="L169" ca="1">IF(L$165=$C169,INDEX($D$108:$P$108,0,L$165),L152)</f>
        <v>0</v>
      </c>
      <c r="M169" s="142" cm="1">
        <f t="array" aca="1" ref="M169" ca="1">IF(M$165=$C169,INDEX($D$108:$P$108,0,M$165),M152)</f>
        <v>0</v>
      </c>
      <c r="N169" s="142" cm="1">
        <f t="array" aca="1" ref="N169" ca="1">IF(N$165=$C169,INDEX($D$108:$P$108,0,N$165),N152)</f>
        <v>0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0.17345814977973567</v>
      </c>
      <c r="S169" s="142">
        <f t="shared" ca="1" si="55"/>
        <v>0.68704111600587359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56"/>
        <v>5</v>
      </c>
      <c r="D170" s="141" cm="1">
        <f t="array" aca="1" ref="D170" ca="1">IF(D$165=$C170,INDEX($D$108:$P$108,0,D$165),D153)</f>
        <v>0</v>
      </c>
      <c r="E170" s="142" cm="1">
        <f t="array" aca="1" ref="E170" ca="1">IF(E$165=$C170,INDEX($D$108:$P$108,0,E$165),E153)</f>
        <v>0</v>
      </c>
      <c r="F170" s="142" cm="1">
        <f t="array" aca="1" ref="F170" ca="1">IF(F$165=$C170,INDEX($D$108:$P$108,0,F$165),F153)</f>
        <v>0</v>
      </c>
      <c r="G170" s="142" cm="1">
        <f t="array" aca="1" ref="G170" ca="1">IF(G$165=$C170,INDEX($D$108:$P$108,0,G$165),G153)</f>
        <v>0</v>
      </c>
      <c r="H170" s="142" cm="1">
        <f t="array" ref="H170">IF(H$165=$C170,INDEX($D$108:$P$108,0,H$165),H153)</f>
        <v>0</v>
      </c>
      <c r="I170" s="142" cm="1">
        <f t="array" aca="1" ref="I170" ca="1">IF(I$165=$C170,INDEX($D$108:$P$108,0,I$165),I153)</f>
        <v>0</v>
      </c>
      <c r="J170" s="142" cm="1">
        <f t="array" aca="1" ref="J170" ca="1">IF(J$165=$C170,INDEX($D$108:$P$108,0,J$165),J153)</f>
        <v>0</v>
      </c>
      <c r="K170" s="142" cm="1">
        <f t="array" aca="1" ref="K170" ca="1">IF(K$165=$C170,INDEX($D$108:$P$108,0,K$165),K153)</f>
        <v>0</v>
      </c>
      <c r="L170" s="142" cm="1">
        <f t="array" aca="1" ref="L170" ca="1">IF(L$165=$C170,INDEX($D$108:$P$108,0,L$165),L153)</f>
        <v>0</v>
      </c>
      <c r="M170" s="142" cm="1">
        <f t="array" aca="1" ref="M170" ca="1">IF(M$165=$C170,INDEX($D$108:$P$108,0,M$165),M153)</f>
        <v>0</v>
      </c>
      <c r="N170" s="142" cm="1">
        <f t="array" aca="1" ref="N170" ca="1">IF(N$165=$C170,INDEX($D$108:$P$108,0,N$165),N153)</f>
        <v>0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0.14684287812041116</v>
      </c>
      <c r="S170" s="142">
        <f t="shared" ca="1" si="55"/>
        <v>0.83388399412628478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56"/>
        <v>6</v>
      </c>
      <c r="D171" s="141" cm="1">
        <f t="array" aca="1" ref="D171" ca="1">IF(D$165=$C171,INDEX($D$108:$P$108,0,D$165),D154)</f>
        <v>0</v>
      </c>
      <c r="E171" s="142" cm="1">
        <f t="array" aca="1" ref="E171" ca="1">IF(E$165=$C171,INDEX($D$108:$P$108,0,E$165),E154)</f>
        <v>0</v>
      </c>
      <c r="F171" s="142" cm="1">
        <f t="array" aca="1" ref="F171" ca="1">IF(F$165=$C171,INDEX($D$108:$P$108,0,F$165),F154)</f>
        <v>0</v>
      </c>
      <c r="G171" s="142" cm="1">
        <f t="array" aca="1" ref="G171" ca="1">IF(G$165=$C171,INDEX($D$108:$P$108,0,G$165),G154)</f>
        <v>0</v>
      </c>
      <c r="H171" s="142" cm="1">
        <f t="array" aca="1" ref="H171" ca="1">IF(H$165=$C171,INDEX($D$108:$P$108,0,H$165),H154)</f>
        <v>0</v>
      </c>
      <c r="I171" s="142" cm="1">
        <f t="array" ref="I171">IF(I$165=$C171,INDEX($D$108:$P$108,0,I$165),I154)</f>
        <v>0</v>
      </c>
      <c r="J171" s="142" cm="1">
        <f t="array" aca="1" ref="J171" ca="1">IF(J$165=$C171,INDEX($D$108:$P$108,0,J$165),J154)</f>
        <v>0</v>
      </c>
      <c r="K171" s="142" cm="1">
        <f t="array" aca="1" ref="K171" ca="1">IF(K$165=$C171,INDEX($D$108:$P$108,0,K$165),K154)</f>
        <v>0</v>
      </c>
      <c r="L171" s="142" cm="1">
        <f t="array" aca="1" ref="L171" ca="1">IF(L$165=$C171,INDEX($D$108:$P$108,0,L$165),L154)</f>
        <v>0</v>
      </c>
      <c r="M171" s="142" cm="1">
        <f t="array" aca="1" ref="M171" ca="1">IF(M$165=$C171,INDEX($D$108:$P$108,0,M$165),M154)</f>
        <v>0</v>
      </c>
      <c r="N171" s="142" cm="1">
        <f t="array" aca="1" ref="N171" ca="1">IF(N$165=$C171,INDEX($D$108:$P$108,0,N$165),N154)</f>
        <v>0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0.16611600587371511</v>
      </c>
      <c r="S171" s="142">
        <f t="shared" ca="1" si="55"/>
        <v>0.99999999999999989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56"/>
        <v>7</v>
      </c>
      <c r="D172" s="141" cm="1">
        <f t="array" aca="1" ref="D172" ca="1">IF(D$165=$C172,INDEX($D$108:$P$108,0,D$165),D155)</f>
        <v>0</v>
      </c>
      <c r="E172" s="142" cm="1">
        <f t="array" aca="1" ref="E172" ca="1">IF(E$165=$C172,INDEX($D$108:$P$108,0,E$165),E155)</f>
        <v>0</v>
      </c>
      <c r="F172" s="142" cm="1">
        <f t="array" aca="1" ref="F172" ca="1">IF(F$165=$C172,INDEX($D$108:$P$108,0,F$165),F155)</f>
        <v>0</v>
      </c>
      <c r="G172" s="142" cm="1">
        <f t="array" aca="1" ref="G172" ca="1">IF(G$165=$C172,INDEX($D$108:$P$108,0,G$165),G155)</f>
        <v>0</v>
      </c>
      <c r="H172" s="142" cm="1">
        <f t="array" aca="1" ref="H172" ca="1">IF(H$165=$C172,INDEX($D$108:$P$108,0,H$165),H155)</f>
        <v>0</v>
      </c>
      <c r="I172" s="142" cm="1">
        <f t="array" aca="1" ref="I172" ca="1">IF(I$165=$C172,INDEX($D$108:$P$108,0,I$165),I155)</f>
        <v>0</v>
      </c>
      <c r="J172" s="142" cm="1">
        <f t="array" ref="J172">IF(J$165=$C172,INDEX($D$108:$P$108,0,J$165),J155)</f>
        <v>0</v>
      </c>
      <c r="K172" s="142" cm="1">
        <f t="array" aca="1" ref="K172" ca="1">IF(K$165=$C172,INDEX($D$108:$P$108,0,K$165),K155)</f>
        <v>0</v>
      </c>
      <c r="L172" s="142" cm="1">
        <f t="array" aca="1" ref="L172" ca="1">IF(L$165=$C172,INDEX($D$108:$P$108,0,L$165),L155)</f>
        <v>0</v>
      </c>
      <c r="M172" s="142" cm="1">
        <f t="array" aca="1" ref="M172" ca="1">IF(M$165=$C172,INDEX($D$108:$P$108,0,M$165),M155)</f>
        <v>0</v>
      </c>
      <c r="N172" s="142" cm="1">
        <f t="array" aca="1" ref="N172" ca="1">IF(N$165=$C172,INDEX($D$108:$P$108,0,N$165),N155)</f>
        <v>0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0</v>
      </c>
      <c r="S172" s="142">
        <f t="shared" ca="1" si="55"/>
        <v>0.99999999999999989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56"/>
        <v>8</v>
      </c>
      <c r="D173" s="141" cm="1">
        <f t="array" aca="1" ref="D173" ca="1">IF(D$165=$C173,INDEX($D$108:$P$108,0,D$165),D156)</f>
        <v>0</v>
      </c>
      <c r="E173" s="142" cm="1">
        <f t="array" aca="1" ref="E173" ca="1">IF(E$165=$C173,INDEX($D$108:$P$108,0,E$165),E156)</f>
        <v>0</v>
      </c>
      <c r="F173" s="142" cm="1">
        <f t="array" aca="1" ref="F173" ca="1">IF(F$165=$C173,INDEX($D$108:$P$108,0,F$165),F156)</f>
        <v>0</v>
      </c>
      <c r="G173" s="142" cm="1">
        <f t="array" aca="1" ref="G173" ca="1">IF(G$165=$C173,INDEX($D$108:$P$108,0,G$165),G156)</f>
        <v>0</v>
      </c>
      <c r="H173" s="142" cm="1">
        <f t="array" aca="1" ref="H173" ca="1">IF(H$165=$C173,INDEX($D$108:$P$108,0,H$165),H156)</f>
        <v>0</v>
      </c>
      <c r="I173" s="142" cm="1">
        <f t="array" aca="1" ref="I173" ca="1">IF(I$165=$C173,INDEX($D$108:$P$108,0,I$165),I156)</f>
        <v>0</v>
      </c>
      <c r="J173" s="142" cm="1">
        <f t="array" aca="1" ref="J173" ca="1">IF(J$165=$C173,INDEX($D$108:$P$108,0,J$165),J156)</f>
        <v>0</v>
      </c>
      <c r="K173" s="142" cm="1">
        <f t="array" ref="K173">IF(K$165=$C173,INDEX($D$108:$P$108,0,K$165),K156)</f>
        <v>0</v>
      </c>
      <c r="L173" s="142" cm="1">
        <f t="array" aca="1" ref="L173" ca="1">IF(L$165=$C173,INDEX($D$108:$P$108,0,L$165),L156)</f>
        <v>0</v>
      </c>
      <c r="M173" s="142" cm="1">
        <f t="array" aca="1" ref="M173" ca="1">IF(M$165=$C173,INDEX($D$108:$P$108,0,M$165),M156)</f>
        <v>0</v>
      </c>
      <c r="N173" s="142" cm="1">
        <f t="array" aca="1" ref="N173" ca="1">IF(N$165=$C173,INDEX($D$108:$P$108,0,N$165),N156)</f>
        <v>0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0</v>
      </c>
      <c r="S173" s="142">
        <f t="shared" ca="1" si="55"/>
        <v>0.99999999999999989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56"/>
        <v>9</v>
      </c>
      <c r="D174" s="141" cm="1">
        <f t="array" aca="1" ref="D174" ca="1">IF(D$165=$C174,INDEX($D$108:$P$108,0,D$165),D157)</f>
        <v>0</v>
      </c>
      <c r="E174" s="142" cm="1">
        <f t="array" aca="1" ref="E174" ca="1">IF(E$165=$C174,INDEX($D$108:$P$108,0,E$165),E157)</f>
        <v>0</v>
      </c>
      <c r="F174" s="142" cm="1">
        <f t="array" aca="1" ref="F174" ca="1">IF(F$165=$C174,INDEX($D$108:$P$108,0,F$165),F157)</f>
        <v>0</v>
      </c>
      <c r="G174" s="142" cm="1">
        <f t="array" aca="1" ref="G174" ca="1">IF(G$165=$C174,INDEX($D$108:$P$108,0,G$165),G157)</f>
        <v>0</v>
      </c>
      <c r="H174" s="142" cm="1">
        <f t="array" aca="1" ref="H174" ca="1">IF(H$165=$C174,INDEX($D$108:$P$108,0,H$165),H157)</f>
        <v>0</v>
      </c>
      <c r="I174" s="142" cm="1">
        <f t="array" aca="1" ref="I174" ca="1">IF(I$165=$C174,INDEX($D$108:$P$108,0,I$165),I157)</f>
        <v>0</v>
      </c>
      <c r="J174" s="142" cm="1">
        <f t="array" aca="1" ref="J174" ca="1">IF(J$165=$C174,INDEX($D$108:$P$108,0,J$165),J157)</f>
        <v>0</v>
      </c>
      <c r="K174" s="142" cm="1">
        <f t="array" aca="1" ref="K174" ca="1">IF(K$165=$C174,INDEX($D$108:$P$108,0,K$165),K157)</f>
        <v>0</v>
      </c>
      <c r="L174" s="142" cm="1">
        <f t="array" ref="L174">IF(L$165=$C174,INDEX($D$108:$P$108,0,L$165),L157)</f>
        <v>0</v>
      </c>
      <c r="M174" s="142" cm="1">
        <f t="array" aca="1" ref="M174" ca="1">IF(M$165=$C174,INDEX($D$108:$P$108,0,M$165),M157)</f>
        <v>0</v>
      </c>
      <c r="N174" s="142" cm="1">
        <f t="array" aca="1" ref="N174" ca="1">IF(N$165=$C174,INDEX($D$108:$P$108,0,N$165),N157)</f>
        <v>0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</v>
      </c>
      <c r="S174" s="142">
        <f t="shared" ca="1" si="55"/>
        <v>0.99999999999999989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56"/>
        <v>10</v>
      </c>
      <c r="D175" s="141" cm="1">
        <f t="array" aca="1" ref="D175" ca="1">IF(D$165=$C175,INDEX($D$108:$P$108,0,D$165),D158)</f>
        <v>0</v>
      </c>
      <c r="E175" s="142" cm="1">
        <f t="array" aca="1" ref="E175" ca="1">IF(E$165=$C175,INDEX($D$108:$P$108,0,E$165),E158)</f>
        <v>0</v>
      </c>
      <c r="F175" s="142" cm="1">
        <f t="array" aca="1" ref="F175" ca="1">IF(F$165=$C175,INDEX($D$108:$P$108,0,F$165),F158)</f>
        <v>0</v>
      </c>
      <c r="G175" s="142" cm="1">
        <f t="array" aca="1" ref="G175" ca="1">IF(G$165=$C175,INDEX($D$108:$P$108,0,G$165),G158)</f>
        <v>0</v>
      </c>
      <c r="H175" s="142" cm="1">
        <f t="array" aca="1" ref="H175" ca="1">IF(H$165=$C175,INDEX($D$108:$P$108,0,H$165),H158)</f>
        <v>0</v>
      </c>
      <c r="I175" s="142" cm="1">
        <f t="array" aca="1" ref="I175" ca="1">IF(I$165=$C175,INDEX($D$108:$P$108,0,I$165),I158)</f>
        <v>0</v>
      </c>
      <c r="J175" s="142" cm="1">
        <f t="array" aca="1" ref="J175" ca="1">IF(J$165=$C175,INDEX($D$108:$P$108,0,J$165),J158)</f>
        <v>0</v>
      </c>
      <c r="K175" s="142" cm="1">
        <f t="array" aca="1" ref="K175" ca="1">IF(K$165=$C175,INDEX($D$108:$P$108,0,K$165),K158)</f>
        <v>0</v>
      </c>
      <c r="L175" s="142" cm="1">
        <f t="array" aca="1" ref="L175" ca="1">IF(L$165=$C175,INDEX($D$108:$P$108,0,L$165),L158)</f>
        <v>0</v>
      </c>
      <c r="M175" s="142" cm="1">
        <f t="array" ref="M175">IF(M$165=$C175,INDEX($D$108:$P$108,0,M$165),M158)</f>
        <v>0</v>
      </c>
      <c r="N175" s="142" cm="1">
        <f t="array" aca="1" ref="N175" ca="1">IF(N$165=$C175,INDEX($D$108:$P$108,0,N$165),N158)</f>
        <v>0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0</v>
      </c>
      <c r="S175" s="142">
        <f t="shared" ca="1" si="55"/>
        <v>0.99999999999999989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56"/>
        <v>11</v>
      </c>
      <c r="D176" s="141" cm="1">
        <f t="array" aca="1" ref="D176" ca="1">IF(D$165=$C176,INDEX($D$108:$P$108,0,D$165),D159)</f>
        <v>0</v>
      </c>
      <c r="E176" s="142" cm="1">
        <f t="array" aca="1" ref="E176" ca="1">IF(E$165=$C176,INDEX($D$108:$P$108,0,E$165),E159)</f>
        <v>0</v>
      </c>
      <c r="F176" s="142" cm="1">
        <f t="array" aca="1" ref="F176" ca="1">IF(F$165=$C176,INDEX($D$108:$P$108,0,F$165),F159)</f>
        <v>0</v>
      </c>
      <c r="G176" s="142" cm="1">
        <f t="array" aca="1" ref="G176" ca="1">IF(G$165=$C176,INDEX($D$108:$P$108,0,G$165),G159)</f>
        <v>0</v>
      </c>
      <c r="H176" s="142" cm="1">
        <f t="array" aca="1" ref="H176" ca="1">IF(H$165=$C176,INDEX($D$108:$P$108,0,H$165),H159)</f>
        <v>0</v>
      </c>
      <c r="I176" s="142" cm="1">
        <f t="array" aca="1" ref="I176" ca="1">IF(I$165=$C176,INDEX($D$108:$P$108,0,I$165),I159)</f>
        <v>0</v>
      </c>
      <c r="J176" s="142" cm="1">
        <f t="array" aca="1" ref="J176" ca="1">IF(J$165=$C176,INDEX($D$108:$P$108,0,J$165),J159)</f>
        <v>0</v>
      </c>
      <c r="K176" s="142" cm="1">
        <f t="array" aca="1" ref="K176" ca="1">IF(K$165=$C176,INDEX($D$108:$P$108,0,K$165),K159)</f>
        <v>0</v>
      </c>
      <c r="L176" s="142" cm="1">
        <f t="array" aca="1" ref="L176" ca="1">IF(L$165=$C176,INDEX($D$108:$P$108,0,L$165),L159)</f>
        <v>0</v>
      </c>
      <c r="M176" s="142" cm="1">
        <f t="array" aca="1" ref="M176" ca="1">IF(M$165=$C176,INDEX($D$108:$P$108,0,M$165),M159)</f>
        <v>0</v>
      </c>
      <c r="N176" s="142" cm="1">
        <f t="array" ref="N176">IF(N$165=$C176,INDEX($D$108:$P$108,0,N$165),N159)</f>
        <v>0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0</v>
      </c>
      <c r="S176" s="142">
        <f t="shared" ca="1" si="55"/>
        <v>0.99999999999999989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56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ref="O177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0</v>
      </c>
      <c r="S177" s="142">
        <f t="shared" ca="1" si="55"/>
        <v>0.99999999999999989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56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0</v>
      </c>
      <c r="S178" s="142">
        <f t="shared" ca="1" si="55"/>
        <v>0.99999999999999989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Illustrative 6x6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57">+E182+1</f>
        <v>3</v>
      </c>
      <c r="G182" s="67">
        <f t="shared" si="57"/>
        <v>4</v>
      </c>
      <c r="H182" s="67">
        <f>+G182+1</f>
        <v>5</v>
      </c>
      <c r="I182" s="67">
        <f t="shared" si="57"/>
        <v>6</v>
      </c>
      <c r="J182" s="67">
        <f t="shared" si="57"/>
        <v>7</v>
      </c>
      <c r="K182" s="67">
        <f t="shared" si="57"/>
        <v>8</v>
      </c>
      <c r="L182" s="67">
        <f t="shared" si="57"/>
        <v>9</v>
      </c>
      <c r="M182" s="67">
        <f t="shared" si="57"/>
        <v>10</v>
      </c>
      <c r="N182" s="67">
        <f t="shared" si="57"/>
        <v>11</v>
      </c>
      <c r="O182" s="67">
        <f t="shared" si="57"/>
        <v>12</v>
      </c>
      <c r="P182" s="68">
        <f t="shared" si="57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1.6447626535892101E-2</v>
      </c>
      <c r="E183" s="142" cm="1">
        <f t="array" aca="1" ref="E183" ca="1">E149*INDEX($D$127:$P$127, 0, $C183)*INDEX($D$127:$P$127, 0, E$182)</f>
        <v>-6.3385303264086888E-5</v>
      </c>
      <c r="F183" s="142" cm="1">
        <f t="array" aca="1" ref="F183" ca="1">F149*INDEX($D$127:$P$127, 0, $C183)*INDEX($D$127:$P$127, 0, F$182)</f>
        <v>1.0857929384333097E-3</v>
      </c>
      <c r="G183" s="142" cm="1">
        <f t="array" aca="1" ref="G183" ca="1">G149*INDEX($D$127:$P$127, 0, $C183)*INDEX($D$127:$P$127, 0, G$182)</f>
        <v>-1.006571877236569E-2</v>
      </c>
      <c r="H183" s="142" cm="1">
        <f t="array" aca="1" ref="H183" ca="1">H149*INDEX($D$127:$P$127, 0, $C183)*INDEX($D$127:$P$127, 0, H$182)</f>
        <v>0</v>
      </c>
      <c r="I183" s="142" cm="1">
        <f t="array" aca="1" ref="I183" ca="1">I149*INDEX($D$127:$P$127, 0, $C183)*INDEX($D$127:$P$127, 0, I$182)</f>
        <v>0</v>
      </c>
      <c r="J183" s="142" cm="1">
        <f t="array" aca="1" ref="J183" ca="1">J149*INDEX($D$127:$P$127, 0, $C183)*INDEX($D$127:$P$127, 0, J$182)</f>
        <v>0</v>
      </c>
      <c r="K183" s="142" cm="1">
        <f t="array" aca="1" ref="K183" ca="1">K149*INDEX($D$127:$P$127, 0, $C183)*INDEX($D$127:$P$127, 0, K$182)</f>
        <v>0</v>
      </c>
      <c r="L183" s="142" cm="1">
        <f t="array" aca="1" ref="L183" ca="1">L149*INDEX($D$127:$P$127, 0, $C183)*INDEX($D$127:$P$127, 0, L$182)</f>
        <v>0</v>
      </c>
      <c r="M183" s="142" cm="1">
        <f t="array" aca="1" ref="M183" ca="1">M149*INDEX($D$127:$P$127, 0, $C183)*INDEX($D$127:$P$127, 0, M$182)</f>
        <v>0</v>
      </c>
      <c r="N183" s="142" cm="1">
        <f t="array" aca="1" ref="N183" ca="1">N149*INDEX($D$127:$P$127, 0, $C183)*INDEX($D$127:$P$127, 0, N$182)</f>
        <v>0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0.16519823788546256</v>
      </c>
      <c r="S183" s="142">
        <f t="shared" ref="S183:S195" ca="1" si="58">S149</f>
        <v>0.16519823788546256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59">C183+1</f>
        <v>2</v>
      </c>
      <c r="D184" s="141" cm="1">
        <f t="array" aca="1" ref="D184" ca="1">D150*INDEX($D$127:$P$127, 0, $C184)*INDEX($D$127:$P$127, 0, D$182)</f>
        <v>-6.3385303264086888E-5</v>
      </c>
      <c r="E184" s="142" cm="1">
        <f t="array" aca="1" ref="E184" ca="1">E150*INDEX($D$127:$P$127, 0, $C184)*INDEX($D$127:$P$127, 0, E$182)</f>
        <v>1.5134011936985886E-3</v>
      </c>
      <c r="F184" s="142" cm="1">
        <f t="array" aca="1" ref="F184" ca="1">F150*INDEX($D$127:$P$127, 0, $C184)*INDEX($D$127:$P$127, 0, F$182)</f>
        <v>2.0896305910773141E-3</v>
      </c>
      <c r="G184" s="142" cm="1">
        <f t="array" aca="1" ref="G184" ca="1">G150*INDEX($D$127:$P$127, 0, $C184)*INDEX($D$127:$P$127, 0, G$182)</f>
        <v>5.8847763322075926E-4</v>
      </c>
      <c r="H184" s="142" cm="1">
        <f t="array" aca="1" ref="H184" ca="1">H150*INDEX($D$127:$P$127, 0, $C184)*INDEX($D$127:$P$127, 0, H$182)</f>
        <v>0</v>
      </c>
      <c r="I184" s="142" cm="1">
        <f t="array" aca="1" ref="I184" ca="1">I150*INDEX($D$127:$P$127, 0, $C184)*INDEX($D$127:$P$127, 0, I$182)</f>
        <v>0</v>
      </c>
      <c r="J184" s="142" cm="1">
        <f t="array" aca="1" ref="J184" ca="1">J150*INDEX($D$127:$P$127, 0, $C184)*INDEX($D$127:$P$127, 0, J$182)</f>
        <v>0</v>
      </c>
      <c r="K184" s="142" cm="1">
        <f t="array" aca="1" ref="K184" ca="1">K150*INDEX($D$127:$P$127, 0, $C184)*INDEX($D$127:$P$127, 0, K$182)</f>
        <v>0</v>
      </c>
      <c r="L184" s="142" cm="1">
        <f t="array" aca="1" ref="L184" ca="1">L150*INDEX($D$127:$P$127, 0, $C184)*INDEX($D$127:$P$127, 0, L$182)</f>
        <v>0</v>
      </c>
      <c r="M184" s="142" cm="1">
        <f t="array" aca="1" ref="M184" ca="1">M150*INDEX($D$127:$P$127, 0, $C184)*INDEX($D$127:$P$127, 0, M$182)</f>
        <v>0</v>
      </c>
      <c r="N184" s="142" cm="1">
        <f t="array" aca="1" ref="N184" ca="1">N150*INDEX($D$127:$P$127, 0, $C184)*INDEX($D$127:$P$127, 0, N$182)</f>
        <v>0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0.14262114537444934</v>
      </c>
      <c r="S184" s="142">
        <f t="shared" ca="1" si="58"/>
        <v>0.30781938325991187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59"/>
        <v>3</v>
      </c>
      <c r="D185" s="141" cm="1">
        <f t="array" aca="1" ref="D185" ca="1">D151*INDEX($D$127:$P$127, 0, $C185)*INDEX($D$127:$P$127, 0, D$182)</f>
        <v>1.0857929384333097E-3</v>
      </c>
      <c r="E185" s="142" cm="1">
        <f t="array" aca="1" ref="E185" ca="1">E151*INDEX($D$127:$P$127, 0, $C185)*INDEX($D$127:$P$127, 0, E$182)</f>
        <v>2.0896305910773141E-3</v>
      </c>
      <c r="F185" s="142" cm="1">
        <f t="array" aca="1" ref="F185" ca="1">F151*INDEX($D$127:$P$127, 0, $C185)*INDEX($D$127:$P$127, 0, F$182)</f>
        <v>3.847326737729867E-2</v>
      </c>
      <c r="G185" s="142" cm="1">
        <f t="array" aca="1" ref="G185" ca="1">G151*INDEX($D$127:$P$127, 0, $C185)*INDEX($D$127:$P$127, 0, G$182)</f>
        <v>-4.0737387588374099E-2</v>
      </c>
      <c r="H185" s="142" cm="1">
        <f t="array" aca="1" ref="H185" ca="1">H151*INDEX($D$127:$P$127, 0, $C185)*INDEX($D$127:$P$127, 0, H$182)</f>
        <v>0</v>
      </c>
      <c r="I185" s="142" cm="1">
        <f t="array" aca="1" ref="I185" ca="1">I151*INDEX($D$127:$P$127, 0, $C185)*INDEX($D$127:$P$127, 0, I$182)</f>
        <v>0</v>
      </c>
      <c r="J185" s="142" cm="1">
        <f t="array" aca="1" ref="J185" ca="1">J151*INDEX($D$127:$P$127, 0, $C185)*INDEX($D$127:$P$127, 0, J$182)</f>
        <v>0</v>
      </c>
      <c r="K185" s="142" cm="1">
        <f t="array" aca="1" ref="K185" ca="1">K151*INDEX($D$127:$P$127, 0, $C185)*INDEX($D$127:$P$127, 0, K$182)</f>
        <v>0</v>
      </c>
      <c r="L185" s="142" cm="1">
        <f t="array" aca="1" ref="L185" ca="1">L151*INDEX($D$127:$P$127, 0, $C185)*INDEX($D$127:$P$127, 0, L$182)</f>
        <v>0</v>
      </c>
      <c r="M185" s="142" cm="1">
        <f t="array" aca="1" ref="M185" ca="1">M151*INDEX($D$127:$P$127, 0, $C185)*INDEX($D$127:$P$127, 0, M$182)</f>
        <v>0</v>
      </c>
      <c r="N185" s="142" cm="1">
        <f t="array" aca="1" ref="N185" ca="1">N151*INDEX($D$127:$P$127, 0, $C185)*INDEX($D$127:$P$127, 0, N$182)</f>
        <v>0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0.20576358296622613</v>
      </c>
      <c r="S185" s="142">
        <f t="shared" ca="1" si="58"/>
        <v>0.51358296622613797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59"/>
        <v>4</v>
      </c>
      <c r="D186" s="141" cm="1">
        <f t="array" aca="1" ref="D186" ca="1">D152*INDEX($D$127:$P$127, 0, $C186)*INDEX($D$127:$P$127, 0, D$182)</f>
        <v>-1.006571877236569E-2</v>
      </c>
      <c r="E186" s="142" cm="1">
        <f t="array" aca="1" ref="E186" ca="1">E152*INDEX($D$127:$P$127, 0, $C186)*INDEX($D$127:$P$127, 0, E$182)</f>
        <v>5.8847763322075926E-4</v>
      </c>
      <c r="F186" s="142" cm="1">
        <f t="array" aca="1" ref="F186" ca="1">F152*INDEX($D$127:$P$127, 0, $C186)*INDEX($D$127:$P$127, 0, F$182)</f>
        <v>-4.0737387588374099E-2</v>
      </c>
      <c r="G186" s="142" cm="1">
        <f t="array" aca="1" ref="G186" ca="1">G152*INDEX($D$127:$P$127, 0, $C186)*INDEX($D$127:$P$127, 0, G$182)</f>
        <v>5.5300693611076611E-2</v>
      </c>
      <c r="H186" s="142" cm="1">
        <f t="array" aca="1" ref="H186" ca="1">H152*INDEX($D$127:$P$127, 0, $C186)*INDEX($D$127:$P$127, 0, H$182)</f>
        <v>0</v>
      </c>
      <c r="I186" s="142" cm="1">
        <f t="array" aca="1" ref="I186" ca="1">I152*INDEX($D$127:$P$127, 0, $C186)*INDEX($D$127:$P$127, 0, I$182)</f>
        <v>0</v>
      </c>
      <c r="J186" s="142" cm="1">
        <f t="array" aca="1" ref="J186" ca="1">J152*INDEX($D$127:$P$127, 0, $C186)*INDEX($D$127:$P$127, 0, J$182)</f>
        <v>0</v>
      </c>
      <c r="K186" s="142" cm="1">
        <f t="array" aca="1" ref="K186" ca="1">K152*INDEX($D$127:$P$127, 0, $C186)*INDEX($D$127:$P$127, 0, K$182)</f>
        <v>0</v>
      </c>
      <c r="L186" s="142" cm="1">
        <f t="array" aca="1" ref="L186" ca="1">L152*INDEX($D$127:$P$127, 0, $C186)*INDEX($D$127:$P$127, 0, L$182)</f>
        <v>0</v>
      </c>
      <c r="M186" s="142" cm="1">
        <f t="array" aca="1" ref="M186" ca="1">M152*INDEX($D$127:$P$127, 0, $C186)*INDEX($D$127:$P$127, 0, M$182)</f>
        <v>0</v>
      </c>
      <c r="N186" s="142" cm="1">
        <f t="array" aca="1" ref="N186" ca="1">N152*INDEX($D$127:$P$127, 0, $C186)*INDEX($D$127:$P$127, 0, N$182)</f>
        <v>0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0.17345814977973567</v>
      </c>
      <c r="S186" s="142">
        <f t="shared" ca="1" si="58"/>
        <v>0.68704111600587359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59"/>
        <v>5</v>
      </c>
      <c r="D187" s="141" cm="1">
        <f t="array" aca="1" ref="D187" ca="1">D153*INDEX($D$127:$P$127, 0, $C187)*INDEX($D$127:$P$127, 0, D$182)</f>
        <v>0</v>
      </c>
      <c r="E187" s="142" cm="1">
        <f t="array" aca="1" ref="E187" ca="1">E153*INDEX($D$127:$P$127, 0, $C187)*INDEX($D$127:$P$127, 0, E$182)</f>
        <v>0</v>
      </c>
      <c r="F187" s="142" cm="1">
        <f t="array" aca="1" ref="F187" ca="1">F153*INDEX($D$127:$P$127, 0, $C187)*INDEX($D$127:$P$127, 0, F$182)</f>
        <v>0</v>
      </c>
      <c r="G187" s="142" cm="1">
        <f t="array" aca="1" ref="G187" ca="1">G153*INDEX($D$127:$P$127, 0, $C187)*INDEX($D$127:$P$127, 0, G$182)</f>
        <v>0</v>
      </c>
      <c r="H187" s="142" cm="1">
        <f t="array" aca="1" ref="H187" ca="1">H153*INDEX($D$127:$P$127, 0, $C187)*INDEX($D$127:$P$127, 0, H$182)</f>
        <v>0</v>
      </c>
      <c r="I187" s="142" cm="1">
        <f t="array" aca="1" ref="I187" ca="1">I153*INDEX($D$127:$P$127, 0, $C187)*INDEX($D$127:$P$127, 0, I$182)</f>
        <v>0</v>
      </c>
      <c r="J187" s="142" cm="1">
        <f t="array" aca="1" ref="J187" ca="1">J153*INDEX($D$127:$P$127, 0, $C187)*INDEX($D$127:$P$127, 0, J$182)</f>
        <v>0</v>
      </c>
      <c r="K187" s="142" cm="1">
        <f t="array" aca="1" ref="K187" ca="1">K153*INDEX($D$127:$P$127, 0, $C187)*INDEX($D$127:$P$127, 0, K$182)</f>
        <v>0</v>
      </c>
      <c r="L187" s="142" cm="1">
        <f t="array" aca="1" ref="L187" ca="1">L153*INDEX($D$127:$P$127, 0, $C187)*INDEX($D$127:$P$127, 0, L$182)</f>
        <v>0</v>
      </c>
      <c r="M187" s="142" cm="1">
        <f t="array" aca="1" ref="M187" ca="1">M153*INDEX($D$127:$P$127, 0, $C187)*INDEX($D$127:$P$127, 0, M$182)</f>
        <v>0</v>
      </c>
      <c r="N187" s="142" cm="1">
        <f t="array" aca="1" ref="N187" ca="1">N153*INDEX($D$127:$P$127, 0, $C187)*INDEX($D$127:$P$127, 0, N$182)</f>
        <v>0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0.14684287812041116</v>
      </c>
      <c r="S187" s="142">
        <f t="shared" ca="1" si="58"/>
        <v>0.83388399412628478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59"/>
        <v>6</v>
      </c>
      <c r="D188" s="141" cm="1">
        <f t="array" aca="1" ref="D188" ca="1">D154*INDEX($D$127:$P$127, 0, $C188)*INDEX($D$127:$P$127, 0, D$182)</f>
        <v>0</v>
      </c>
      <c r="E188" s="142" cm="1">
        <f t="array" aca="1" ref="E188" ca="1">E154*INDEX($D$127:$P$127, 0, $C188)*INDEX($D$127:$P$127, 0, E$182)</f>
        <v>0</v>
      </c>
      <c r="F188" s="142" cm="1">
        <f t="array" aca="1" ref="F188" ca="1">F154*INDEX($D$127:$P$127, 0, $C188)*INDEX($D$127:$P$127, 0, F$182)</f>
        <v>0</v>
      </c>
      <c r="G188" s="142" cm="1">
        <f t="array" aca="1" ref="G188" ca="1">G154*INDEX($D$127:$P$127, 0, $C188)*INDEX($D$127:$P$127, 0, G$182)</f>
        <v>0</v>
      </c>
      <c r="H188" s="142" cm="1">
        <f t="array" aca="1" ref="H188" ca="1">H154*INDEX($D$127:$P$127, 0, $C188)*INDEX($D$127:$P$127, 0, H$182)</f>
        <v>0</v>
      </c>
      <c r="I188" s="142" cm="1">
        <f t="array" aca="1" ref="I188" ca="1">I154*INDEX($D$127:$P$127, 0, $C188)*INDEX($D$127:$P$127, 0, I$182)</f>
        <v>0</v>
      </c>
      <c r="J188" s="142" cm="1">
        <f t="array" aca="1" ref="J188" ca="1">J154*INDEX($D$127:$P$127, 0, $C188)*INDEX($D$127:$P$127, 0, J$182)</f>
        <v>0</v>
      </c>
      <c r="K188" s="142" cm="1">
        <f t="array" aca="1" ref="K188" ca="1">K154*INDEX($D$127:$P$127, 0, $C188)*INDEX($D$127:$P$127, 0, K$182)</f>
        <v>0</v>
      </c>
      <c r="L188" s="142" cm="1">
        <f t="array" aca="1" ref="L188" ca="1">L154*INDEX($D$127:$P$127, 0, $C188)*INDEX($D$127:$P$127, 0, L$182)</f>
        <v>0</v>
      </c>
      <c r="M188" s="142" cm="1">
        <f t="array" aca="1" ref="M188" ca="1">M154*INDEX($D$127:$P$127, 0, $C188)*INDEX($D$127:$P$127, 0, M$182)</f>
        <v>0</v>
      </c>
      <c r="N188" s="142" cm="1">
        <f t="array" aca="1" ref="N188" ca="1">N154*INDEX($D$127:$P$127, 0, $C188)*INDEX($D$127:$P$127, 0, N$182)</f>
        <v>0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0.16611600587371511</v>
      </c>
      <c r="S188" s="142">
        <f t="shared" ca="1" si="58"/>
        <v>0.99999999999999989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59"/>
        <v>7</v>
      </c>
      <c r="D189" s="141" cm="1">
        <f t="array" aca="1" ref="D189" ca="1">D155*INDEX($D$127:$P$127, 0, $C189)*INDEX($D$127:$P$127, 0, D$182)</f>
        <v>0</v>
      </c>
      <c r="E189" s="142" cm="1">
        <f t="array" aca="1" ref="E189" ca="1">E155*INDEX($D$127:$P$127, 0, $C189)*INDEX($D$127:$P$127, 0, E$182)</f>
        <v>0</v>
      </c>
      <c r="F189" s="142" cm="1">
        <f t="array" aca="1" ref="F189" ca="1">F155*INDEX($D$127:$P$127, 0, $C189)*INDEX($D$127:$P$127, 0, F$182)</f>
        <v>0</v>
      </c>
      <c r="G189" s="142" cm="1">
        <f t="array" aca="1" ref="G189" ca="1">G155*INDEX($D$127:$P$127, 0, $C189)*INDEX($D$127:$P$127, 0, G$182)</f>
        <v>0</v>
      </c>
      <c r="H189" s="142" cm="1">
        <f t="array" aca="1" ref="H189" ca="1">H155*INDEX($D$127:$P$127, 0, $C189)*INDEX($D$127:$P$127, 0, H$182)</f>
        <v>0</v>
      </c>
      <c r="I189" s="142" cm="1">
        <f t="array" aca="1" ref="I189" ca="1">I155*INDEX($D$127:$P$127, 0, $C189)*INDEX($D$127:$P$127, 0, I$182)</f>
        <v>0</v>
      </c>
      <c r="J189" s="142" cm="1">
        <f t="array" aca="1" ref="J189" ca="1">J155*INDEX($D$127:$P$127, 0, $C189)*INDEX($D$127:$P$127, 0, J$182)</f>
        <v>0</v>
      </c>
      <c r="K189" s="142" cm="1">
        <f t="array" aca="1" ref="K189" ca="1">K155*INDEX($D$127:$P$127, 0, $C189)*INDEX($D$127:$P$127, 0, K$182)</f>
        <v>0</v>
      </c>
      <c r="L189" s="142" cm="1">
        <f t="array" aca="1" ref="L189" ca="1">L155*INDEX($D$127:$P$127, 0, $C189)*INDEX($D$127:$P$127, 0, L$182)</f>
        <v>0</v>
      </c>
      <c r="M189" s="142" cm="1">
        <f t="array" aca="1" ref="M189" ca="1">M155*INDEX($D$127:$P$127, 0, $C189)*INDEX($D$127:$P$127, 0, M$182)</f>
        <v>0</v>
      </c>
      <c r="N189" s="142" cm="1">
        <f t="array" aca="1" ref="N189" ca="1">N155*INDEX($D$127:$P$127, 0, $C189)*INDEX($D$127:$P$127, 0, N$182)</f>
        <v>0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0</v>
      </c>
      <c r="S189" s="142">
        <f t="shared" ca="1" si="58"/>
        <v>0.99999999999999989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59"/>
        <v>8</v>
      </c>
      <c r="D190" s="141" cm="1">
        <f t="array" aca="1" ref="D190" ca="1">D156*INDEX($D$127:$P$127, 0, $C190)*INDEX($D$127:$P$127, 0, D$182)</f>
        <v>0</v>
      </c>
      <c r="E190" s="142" cm="1">
        <f t="array" aca="1" ref="E190" ca="1">E156*INDEX($D$127:$P$127, 0, $C190)*INDEX($D$127:$P$127, 0, E$182)</f>
        <v>0</v>
      </c>
      <c r="F190" s="142" cm="1">
        <f t="array" aca="1" ref="F190" ca="1">F156*INDEX($D$127:$P$127, 0, $C190)*INDEX($D$127:$P$127, 0, F$182)</f>
        <v>0</v>
      </c>
      <c r="G190" s="142" cm="1">
        <f t="array" aca="1" ref="G190" ca="1">G156*INDEX($D$127:$P$127, 0, $C190)*INDEX($D$127:$P$127, 0, G$182)</f>
        <v>0</v>
      </c>
      <c r="H190" s="142" cm="1">
        <f t="array" aca="1" ref="H190" ca="1">H156*INDEX($D$127:$P$127, 0, $C190)*INDEX($D$127:$P$127, 0, H$182)</f>
        <v>0</v>
      </c>
      <c r="I190" s="142" cm="1">
        <f t="array" aca="1" ref="I190" ca="1">I156*INDEX($D$127:$P$127, 0, $C190)*INDEX($D$127:$P$127, 0, I$182)</f>
        <v>0</v>
      </c>
      <c r="J190" s="142" cm="1">
        <f t="array" aca="1" ref="J190" ca="1">J156*INDEX($D$127:$P$127, 0, $C190)*INDEX($D$127:$P$127, 0, J$182)</f>
        <v>0</v>
      </c>
      <c r="K190" s="142" cm="1">
        <f t="array" aca="1" ref="K190" ca="1">K156*INDEX($D$127:$P$127, 0, $C190)*INDEX($D$127:$P$127, 0, K$182)</f>
        <v>0</v>
      </c>
      <c r="L190" s="142" cm="1">
        <f t="array" aca="1" ref="L190" ca="1">L156*INDEX($D$127:$P$127, 0, $C190)*INDEX($D$127:$P$127, 0, L$182)</f>
        <v>0</v>
      </c>
      <c r="M190" s="142" cm="1">
        <f t="array" aca="1" ref="M190" ca="1">M156*INDEX($D$127:$P$127, 0, $C190)*INDEX($D$127:$P$127, 0, M$182)</f>
        <v>0</v>
      </c>
      <c r="N190" s="142" cm="1">
        <f t="array" aca="1" ref="N190" ca="1">N156*INDEX($D$127:$P$127, 0, $C190)*INDEX($D$127:$P$127, 0, N$182)</f>
        <v>0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0</v>
      </c>
      <c r="S190" s="142">
        <f t="shared" ca="1" si="58"/>
        <v>0.99999999999999989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59"/>
        <v>9</v>
      </c>
      <c r="D191" s="141" cm="1">
        <f t="array" aca="1" ref="D191" ca="1">D157*INDEX($D$127:$P$127, 0, $C191)*INDEX($D$127:$P$127, 0, D$182)</f>
        <v>0</v>
      </c>
      <c r="E191" s="142" cm="1">
        <f t="array" aca="1" ref="E191" ca="1">E157*INDEX($D$127:$P$127, 0, $C191)*INDEX($D$127:$P$127, 0, E$182)</f>
        <v>0</v>
      </c>
      <c r="F191" s="142" cm="1">
        <f t="array" aca="1" ref="F191" ca="1">F157*INDEX($D$127:$P$127, 0, $C191)*INDEX($D$127:$P$127, 0, F$182)</f>
        <v>0</v>
      </c>
      <c r="G191" s="142" cm="1">
        <f t="array" aca="1" ref="G191" ca="1">G157*INDEX($D$127:$P$127, 0, $C191)*INDEX($D$127:$P$127, 0, G$182)</f>
        <v>0</v>
      </c>
      <c r="H191" s="142" cm="1">
        <f t="array" aca="1" ref="H191" ca="1">H157*INDEX($D$127:$P$127, 0, $C191)*INDEX($D$127:$P$127, 0, H$182)</f>
        <v>0</v>
      </c>
      <c r="I191" s="142" cm="1">
        <f t="array" aca="1" ref="I191" ca="1">I157*INDEX($D$127:$P$127, 0, $C191)*INDEX($D$127:$P$127, 0, I$182)</f>
        <v>0</v>
      </c>
      <c r="J191" s="142" cm="1">
        <f t="array" aca="1" ref="J191" ca="1">J157*INDEX($D$127:$P$127, 0, $C191)*INDEX($D$127:$P$127, 0, J$182)</f>
        <v>0</v>
      </c>
      <c r="K191" s="142" cm="1">
        <f t="array" aca="1" ref="K191" ca="1">K157*INDEX($D$127:$P$127, 0, $C191)*INDEX($D$127:$P$127, 0, K$182)</f>
        <v>0</v>
      </c>
      <c r="L191" s="142" cm="1">
        <f t="array" aca="1" ref="L191" ca="1">L157*INDEX($D$127:$P$127, 0, $C191)*INDEX($D$127:$P$127, 0, L$182)</f>
        <v>0</v>
      </c>
      <c r="M191" s="142" cm="1">
        <f t="array" aca="1" ref="M191" ca="1">M157*INDEX($D$127:$P$127, 0, $C191)*INDEX($D$127:$P$127, 0, M$182)</f>
        <v>0</v>
      </c>
      <c r="N191" s="142" cm="1">
        <f t="array" aca="1" ref="N191" ca="1">N157*INDEX($D$127:$P$127, 0, $C191)*INDEX($D$127:$P$127, 0, N$182)</f>
        <v>0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</v>
      </c>
      <c r="S191" s="142">
        <f t="shared" ca="1" si="58"/>
        <v>0.99999999999999989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59"/>
        <v>10</v>
      </c>
      <c r="D192" s="141" cm="1">
        <f t="array" aca="1" ref="D192" ca="1">D158*INDEX($D$127:$P$127, 0, $C192)*INDEX($D$127:$P$127, 0, D$182)</f>
        <v>0</v>
      </c>
      <c r="E192" s="142" cm="1">
        <f t="array" aca="1" ref="E192" ca="1">E158*INDEX($D$127:$P$127, 0, $C192)*INDEX($D$127:$P$127, 0, E$182)</f>
        <v>0</v>
      </c>
      <c r="F192" s="142" cm="1">
        <f t="array" aca="1" ref="F192" ca="1">F158*INDEX($D$127:$P$127, 0, $C192)*INDEX($D$127:$P$127, 0, F$182)</f>
        <v>0</v>
      </c>
      <c r="G192" s="142" cm="1">
        <f t="array" aca="1" ref="G192" ca="1">G158*INDEX($D$127:$P$127, 0, $C192)*INDEX($D$127:$P$127, 0, G$182)</f>
        <v>0</v>
      </c>
      <c r="H192" s="142" cm="1">
        <f t="array" aca="1" ref="H192" ca="1">H158*INDEX($D$127:$P$127, 0, $C192)*INDEX($D$127:$P$127, 0, H$182)</f>
        <v>0</v>
      </c>
      <c r="I192" s="142" cm="1">
        <f t="array" aca="1" ref="I192" ca="1">I158*INDEX($D$127:$P$127, 0, $C192)*INDEX($D$127:$P$127, 0, I$182)</f>
        <v>0</v>
      </c>
      <c r="J192" s="142" cm="1">
        <f t="array" aca="1" ref="J192" ca="1">J158*INDEX($D$127:$P$127, 0, $C192)*INDEX($D$127:$P$127, 0, J$182)</f>
        <v>0</v>
      </c>
      <c r="K192" s="142" cm="1">
        <f t="array" aca="1" ref="K192" ca="1">K158*INDEX($D$127:$P$127, 0, $C192)*INDEX($D$127:$P$127, 0, K$182)</f>
        <v>0</v>
      </c>
      <c r="L192" s="142" cm="1">
        <f t="array" aca="1" ref="L192" ca="1">L158*INDEX($D$127:$P$127, 0, $C192)*INDEX($D$127:$P$127, 0, L$182)</f>
        <v>0</v>
      </c>
      <c r="M192" s="142" cm="1">
        <f t="array" aca="1" ref="M192" ca="1">M158*INDEX($D$127:$P$127, 0, $C192)*INDEX($D$127:$P$127, 0, M$182)</f>
        <v>0</v>
      </c>
      <c r="N192" s="142" cm="1">
        <f t="array" aca="1" ref="N192" ca="1">N158*INDEX($D$127:$P$127, 0, $C192)*INDEX($D$127:$P$127, 0, N$182)</f>
        <v>0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0</v>
      </c>
      <c r="S192" s="142">
        <f t="shared" ca="1" si="58"/>
        <v>0.99999999999999989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59"/>
        <v>11</v>
      </c>
      <c r="D193" s="141" cm="1">
        <f t="array" aca="1" ref="D193" ca="1">D159*INDEX($D$127:$P$127, 0, $C193)*INDEX($D$127:$P$127, 0, D$182)</f>
        <v>0</v>
      </c>
      <c r="E193" s="142" cm="1">
        <f t="array" aca="1" ref="E193" ca="1">E159*INDEX($D$127:$P$127, 0, $C193)*INDEX($D$127:$P$127, 0, E$182)</f>
        <v>0</v>
      </c>
      <c r="F193" s="142" cm="1">
        <f t="array" aca="1" ref="F193" ca="1">F159*INDEX($D$127:$P$127, 0, $C193)*INDEX($D$127:$P$127, 0, F$182)</f>
        <v>0</v>
      </c>
      <c r="G193" s="142" cm="1">
        <f t="array" aca="1" ref="G193" ca="1">G159*INDEX($D$127:$P$127, 0, $C193)*INDEX($D$127:$P$127, 0, G$182)</f>
        <v>0</v>
      </c>
      <c r="H193" s="142" cm="1">
        <f t="array" aca="1" ref="H193" ca="1">H159*INDEX($D$127:$P$127, 0, $C193)*INDEX($D$127:$P$127, 0, H$182)</f>
        <v>0</v>
      </c>
      <c r="I193" s="142" cm="1">
        <f t="array" aca="1" ref="I193" ca="1">I159*INDEX($D$127:$P$127, 0, $C193)*INDEX($D$127:$P$127, 0, I$182)</f>
        <v>0</v>
      </c>
      <c r="J193" s="142" cm="1">
        <f t="array" aca="1" ref="J193" ca="1">J159*INDEX($D$127:$P$127, 0, $C193)*INDEX($D$127:$P$127, 0, J$182)</f>
        <v>0</v>
      </c>
      <c r="K193" s="142" cm="1">
        <f t="array" aca="1" ref="K193" ca="1">K159*INDEX($D$127:$P$127, 0, $C193)*INDEX($D$127:$P$127, 0, K$182)</f>
        <v>0</v>
      </c>
      <c r="L193" s="142" cm="1">
        <f t="array" aca="1" ref="L193" ca="1">L159*INDEX($D$127:$P$127, 0, $C193)*INDEX($D$127:$P$127, 0, L$182)</f>
        <v>0</v>
      </c>
      <c r="M193" s="142" cm="1">
        <f t="array" aca="1" ref="M193" ca="1">M159*INDEX($D$127:$P$127, 0, $C193)*INDEX($D$127:$P$127, 0, M$182)</f>
        <v>0</v>
      </c>
      <c r="N193" s="142" cm="1">
        <f t="array" aca="1" ref="N193" ca="1">N159*INDEX($D$127:$P$127, 0, $C193)*INDEX($D$127:$P$127, 0, N$182)</f>
        <v>0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0</v>
      </c>
      <c r="S193" s="142">
        <f t="shared" ca="1" si="58"/>
        <v>0.99999999999999989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59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0</v>
      </c>
      <c r="S194" s="142">
        <f t="shared" ca="1" si="58"/>
        <v>0.99999999999999989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59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0</v>
      </c>
      <c r="S195" s="142">
        <f t="shared" ca="1" si="58"/>
        <v>0.99999999999999989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281" priority="16" stopIfTrue="1" operator="lessThan">
      <formula>1</formula>
    </cfRule>
  </conditionalFormatting>
  <conditionalFormatting sqref="D149:O161 D166:O177 D183:O194 T183:T195 T149:T161 T132:T144">
    <cfRule type="expression" dxfId="280" priority="15">
      <formula>$C132=D$182</formula>
    </cfRule>
  </conditionalFormatting>
  <conditionalFormatting sqref="D91:AH91 Q92:AH92">
    <cfRule type="cellIs" dxfId="279" priority="14" stopIfTrue="1" operator="lessThan">
      <formula>1</formula>
    </cfRule>
  </conditionalFormatting>
  <conditionalFormatting sqref="P149:P161">
    <cfRule type="expression" dxfId="278" priority="13">
      <formula>$C149=P$182</formula>
    </cfRule>
  </conditionalFormatting>
  <conditionalFormatting sqref="P166:P177">
    <cfRule type="expression" dxfId="277" priority="12">
      <formula>$C166=P$182</formula>
    </cfRule>
  </conditionalFormatting>
  <conditionalFormatting sqref="P183:P194">
    <cfRule type="expression" dxfId="276" priority="11">
      <formula>$C183=P$182</formula>
    </cfRule>
  </conditionalFormatting>
  <conditionalFormatting sqref="D178:O178">
    <cfRule type="expression" dxfId="275" priority="10">
      <formula>$C178=D$182</formula>
    </cfRule>
  </conditionalFormatting>
  <conditionalFormatting sqref="P178">
    <cfRule type="expression" dxfId="274" priority="9">
      <formula>$C178=P$182</formula>
    </cfRule>
  </conditionalFormatting>
  <conditionalFormatting sqref="D195:O195">
    <cfRule type="expression" dxfId="273" priority="8">
      <formula>$C195=D$182</formula>
    </cfRule>
  </conditionalFormatting>
  <conditionalFormatting sqref="P195">
    <cfRule type="expression" dxfId="272" priority="7">
      <formula>$C195=P$182</formula>
    </cfRule>
  </conditionalFormatting>
  <conditionalFormatting sqref="R166:T178">
    <cfRule type="expression" dxfId="271" priority="6">
      <formula>$C166=R$182</formula>
    </cfRule>
  </conditionalFormatting>
  <conditionalFormatting sqref="D132:O144">
    <cfRule type="expression" dxfId="270" priority="5">
      <formula>$C132=D$182</formula>
    </cfRule>
  </conditionalFormatting>
  <conditionalFormatting sqref="P132:P144">
    <cfRule type="expression" dxfId="269" priority="4">
      <formula>$C132=P$182</formula>
    </cfRule>
  </conditionalFormatting>
  <conditionalFormatting sqref="R183:S195">
    <cfRule type="expression" dxfId="268" priority="3">
      <formula>$C183=R$182</formula>
    </cfRule>
  </conditionalFormatting>
  <conditionalFormatting sqref="R149:S161">
    <cfRule type="expression" dxfId="267" priority="2">
      <formula>$C149=R$182</formula>
    </cfRule>
  </conditionalFormatting>
  <conditionalFormatting sqref="R132:S144">
    <cfRule type="expression" dxfId="266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E95FF-8EE7-447D-A41C-25BD4A0061BE}">
  <sheetPr codeName="Sheet1"/>
  <dimension ref="A1:J45"/>
  <sheetViews>
    <sheetView zoomScaleNormal="100" workbookViewId="0">
      <selection activeCell="I7" sqref="I7"/>
    </sheetView>
  </sheetViews>
  <sheetFormatPr defaultRowHeight="14.45"/>
  <cols>
    <col min="1" max="1" width="6.28515625" customWidth="1"/>
    <col min="2" max="2" width="14.7109375" customWidth="1"/>
    <col min="3" max="3" width="13.28515625" customWidth="1"/>
    <col min="4" max="4" width="25.28515625" customWidth="1"/>
    <col min="5" max="5" width="11.28515625" style="115" bestFit="1" customWidth="1"/>
    <col min="6" max="6" width="13" style="115" hidden="1" customWidth="1"/>
    <col min="7" max="7" width="11.28515625" style="115" hidden="1" customWidth="1"/>
    <col min="8" max="9" width="11.28515625" style="115" bestFit="1" customWidth="1"/>
    <col min="10" max="10" width="13.28515625" style="115" bestFit="1" customWidth="1"/>
    <col min="12" max="12" width="26.140625" bestFit="1" customWidth="1"/>
    <col min="13" max="16" width="10" bestFit="1" customWidth="1"/>
  </cols>
  <sheetData>
    <row r="1" spans="1:10" ht="15" thickBot="1"/>
    <row r="2" spans="1:10">
      <c r="E2" s="423" t="s">
        <v>91</v>
      </c>
      <c r="F2" s="424"/>
      <c r="G2" s="424"/>
      <c r="H2" s="424"/>
      <c r="I2" s="424"/>
      <c r="J2" s="425"/>
    </row>
    <row r="3" spans="1:10" ht="45.4" customHeight="1">
      <c r="A3" s="393" t="s">
        <v>92</v>
      </c>
      <c r="B3" s="393" t="s">
        <v>93</v>
      </c>
      <c r="C3" s="393" t="s">
        <v>94</v>
      </c>
      <c r="D3" s="393" t="s">
        <v>95</v>
      </c>
      <c r="E3" s="389" t="s">
        <v>96</v>
      </c>
      <c r="F3" s="389" t="s">
        <v>97</v>
      </c>
      <c r="G3" s="389" t="s">
        <v>98</v>
      </c>
      <c r="H3" s="389" t="s">
        <v>99</v>
      </c>
      <c r="I3" s="389" t="s">
        <v>100</v>
      </c>
      <c r="J3" s="390" t="s">
        <v>101</v>
      </c>
    </row>
    <row r="4" spans="1:10">
      <c r="A4" s="420">
        <v>1</v>
      </c>
      <c r="B4" s="420" t="s">
        <v>102</v>
      </c>
      <c r="C4" s="420" t="s">
        <v>103</v>
      </c>
      <c r="D4" s="394" t="s">
        <v>104</v>
      </c>
      <c r="E4" s="391">
        <f ca="1">'Study1 FR RK'!$G$53</f>
        <v>113115</v>
      </c>
      <c r="F4" s="391">
        <f ca="1">'Study1 FR RK'!$G$53</f>
        <v>113115</v>
      </c>
      <c r="G4" s="391">
        <f ca="1">'Study1 FR RK'!$G$53</f>
        <v>113115</v>
      </c>
      <c r="H4" s="391">
        <f ca="1">'Study1 FR RK'!$G$53</f>
        <v>113115</v>
      </c>
      <c r="I4" s="391">
        <f ca="1">'Study1 Sieg'!$G$22</f>
        <v>113115</v>
      </c>
      <c r="J4" s="392">
        <f ca="1">I4</f>
        <v>113115</v>
      </c>
    </row>
    <row r="5" spans="1:10">
      <c r="A5" s="421"/>
      <c r="B5" s="421"/>
      <c r="C5" s="421"/>
      <c r="D5" s="395" t="s">
        <v>105</v>
      </c>
      <c r="E5" s="382">
        <f ca="1">'Study1 FR RK'!$J$9</f>
        <v>11856.423251991337</v>
      </c>
      <c r="F5" s="382">
        <f ca="1">'Study1 FR RK'!$J$10</f>
        <v>11887.407320709033</v>
      </c>
      <c r="G5" s="382">
        <f ca="1">'Study1 FR RK'!$J$11</f>
        <v>11612.329498068673</v>
      </c>
      <c r="H5" s="382"/>
      <c r="I5" s="382">
        <f ca="1">'Study1 Sieg'!$Q$22</f>
        <v>12024.830903591796</v>
      </c>
      <c r="J5" s="385">
        <f ca="1">'Study1 MMW'!$Q$21</f>
        <v>11203.20798338134</v>
      </c>
    </row>
    <row r="6" spans="1:10">
      <c r="A6" s="421"/>
      <c r="B6" s="421"/>
      <c r="C6" s="421"/>
      <c r="D6" s="395" t="s">
        <v>106</v>
      </c>
      <c r="E6" s="383">
        <f ca="1">'Study1 FR RK'!$H$9</f>
        <v>19577.569856176709</v>
      </c>
      <c r="F6" s="383">
        <f ca="1">'Study1 FR RK'!$H$10</f>
        <v>19792.233332341195</v>
      </c>
      <c r="G6" s="383">
        <f ca="1">'Study1 FR RK'!$H$11</f>
        <v>17915.918518215796</v>
      </c>
      <c r="H6" s="382">
        <f ca="1">'Study1 FR RK'!$H$13</f>
        <v>14223.621092975176</v>
      </c>
      <c r="I6" s="382">
        <f ca="1">'Study1 Sieg'!$M$22</f>
        <v>15227.260932527952</v>
      </c>
      <c r="J6" s="385">
        <f ca="1">'Study1 MMW'!$M$21</f>
        <v>13456.880039339167</v>
      </c>
    </row>
    <row r="7" spans="1:10">
      <c r="A7" s="421"/>
      <c r="B7" s="421"/>
      <c r="C7" s="421"/>
      <c r="D7" s="395" t="s">
        <v>107</v>
      </c>
      <c r="E7" s="384">
        <f ca="1">E5/E4</f>
        <v>0.10481742697247347</v>
      </c>
      <c r="F7" s="384">
        <f t="shared" ref="F7:G7" ca="1" si="0">F5/F4</f>
        <v>0.10509134350624615</v>
      </c>
      <c r="G7" s="384">
        <f t="shared" ca="1" si="0"/>
        <v>0.10265950137531427</v>
      </c>
      <c r="H7" s="384"/>
      <c r="I7" s="384">
        <f ca="1">I5/I4</f>
        <v>0.1063062450036847</v>
      </c>
      <c r="J7" s="386">
        <f ca="1">J5/J4</f>
        <v>9.9042637876332412E-2</v>
      </c>
    </row>
    <row r="8" spans="1:10">
      <c r="A8" s="421"/>
      <c r="B8" s="421"/>
      <c r="C8" s="421"/>
      <c r="D8" s="395" t="s">
        <v>108</v>
      </c>
      <c r="E8" s="384">
        <f ca="1">E6/E4</f>
        <v>0.17307669059078556</v>
      </c>
      <c r="F8" s="384">
        <f t="shared" ref="F8:G8" ca="1" si="1">F6/F4</f>
        <v>0.17497443603714091</v>
      </c>
      <c r="G8" s="384">
        <f t="shared" ca="1" si="1"/>
        <v>0.15838676142170177</v>
      </c>
      <c r="H8" s="384">
        <f ca="1">H6/H4</f>
        <v>0.12574478268112255</v>
      </c>
      <c r="I8" s="384">
        <f ca="1">I6/I4</f>
        <v>0.1346175213944035</v>
      </c>
      <c r="J8" s="386">
        <f ca="1">J6/J4</f>
        <v>0.11896636201510999</v>
      </c>
    </row>
    <row r="9" spans="1:10">
      <c r="A9" s="422"/>
      <c r="B9" s="422"/>
      <c r="C9" s="422"/>
      <c r="D9" s="396" t="s">
        <v>109</v>
      </c>
      <c r="E9" s="387">
        <f ca="1">E5/E6</f>
        <v>0.60561261377650732</v>
      </c>
      <c r="F9" s="387">
        <f t="shared" ref="F9:G9" ca="1" si="2">F5/F6</f>
        <v>0.60060969983031665</v>
      </c>
      <c r="G9" s="387">
        <f t="shared" ca="1" si="2"/>
        <v>0.64815708367181823</v>
      </c>
      <c r="H9" s="387"/>
      <c r="I9" s="387">
        <f ca="1">I5/I6</f>
        <v>0.78969099937762044</v>
      </c>
      <c r="J9" s="388">
        <f ca="1">J5/J6</f>
        <v>0.83252640661360178</v>
      </c>
    </row>
    <row r="10" spans="1:10" ht="14.65" customHeight="1">
      <c r="A10" s="417">
        <v>2</v>
      </c>
      <c r="B10" s="420" t="s">
        <v>110</v>
      </c>
      <c r="C10" s="420" t="s">
        <v>103</v>
      </c>
      <c r="D10" s="394" t="s">
        <v>104</v>
      </c>
      <c r="E10" s="391">
        <f ca="1">'Study2 FR RK'!$G$53</f>
        <v>401360.57477095106</v>
      </c>
      <c r="F10" s="391">
        <f ca="1">'Study2 FR RK'!$G$53</f>
        <v>401360.57477095106</v>
      </c>
      <c r="G10" s="391">
        <f ca="1">'Study2 FR RK'!$G$53</f>
        <v>401360.57477095106</v>
      </c>
      <c r="H10" s="391">
        <f ca="1">'Study2 FR RK'!$G$53</f>
        <v>401360.57477095106</v>
      </c>
      <c r="I10" s="391">
        <f ca="1">'Study2 Sieg'!$G$22</f>
        <v>401360.57477095106</v>
      </c>
      <c r="J10" s="392">
        <f ca="1">I10</f>
        <v>401360.57477095106</v>
      </c>
    </row>
    <row r="11" spans="1:10">
      <c r="A11" s="418"/>
      <c r="B11" s="421"/>
      <c r="C11" s="421"/>
      <c r="D11" s="395" t="s">
        <v>105</v>
      </c>
      <c r="E11" s="382">
        <f ca="1">'Study2 FR RK'!$J$9</f>
        <v>86413.310400533999</v>
      </c>
      <c r="F11" s="382">
        <f ca="1">'Study2 FR RK'!$J$10</f>
        <v>86157.37012637408</v>
      </c>
      <c r="G11" s="382">
        <f ca="1">'Study2 FR RK'!$J$11</f>
        <v>85035.843901290355</v>
      </c>
      <c r="H11" s="382"/>
      <c r="I11" s="382">
        <f ca="1">'Study2 Sieg'!$Q$22</f>
        <v>115886.26343462491</v>
      </c>
      <c r="J11" s="385">
        <f ca="1">'Study2 MMW'!$Q$21</f>
        <v>117503.82701072094</v>
      </c>
    </row>
    <row r="12" spans="1:10">
      <c r="A12" s="418"/>
      <c r="B12" s="421"/>
      <c r="C12" s="421"/>
      <c r="D12" s="395" t="s">
        <v>106</v>
      </c>
      <c r="E12" s="383">
        <f ca="1">'Study2 FR RK'!$H$9</f>
        <v>105856.32781253841</v>
      </c>
      <c r="F12" s="383">
        <f ca="1">'Study2 FR RK'!$H$10</f>
        <v>105060.32357215871</v>
      </c>
      <c r="G12" s="383">
        <f ca="1">'Study2 FR RK'!$H$11</f>
        <v>102137.75320928276</v>
      </c>
      <c r="H12" s="382">
        <f ca="1">'Study2 FR RK'!$H$13</f>
        <v>88928.743070985089</v>
      </c>
      <c r="I12" s="382">
        <f ca="1">'Study2 Sieg'!$M$22</f>
        <v>120749.35797969467</v>
      </c>
      <c r="J12" s="385">
        <f ca="1">'Study2 MMW'!$M$21</f>
        <v>122887.37414018261</v>
      </c>
    </row>
    <row r="13" spans="1:10">
      <c r="A13" s="418"/>
      <c r="B13" s="421"/>
      <c r="C13" s="421"/>
      <c r="D13" s="395" t="s">
        <v>107</v>
      </c>
      <c r="E13" s="384">
        <f ca="1">E11/E10</f>
        <v>0.21530094342188055</v>
      </c>
      <c r="F13" s="384">
        <f t="shared" ref="F13:G13" ca="1" si="3">F11/F10</f>
        <v>0.21466326177039805</v>
      </c>
      <c r="G13" s="384">
        <f t="shared" ca="1" si="3"/>
        <v>0.21186895087993809</v>
      </c>
      <c r="H13" s="384"/>
      <c r="I13" s="384">
        <f ca="1">I11/I10</f>
        <v>0.28873354962868247</v>
      </c>
      <c r="J13" s="386">
        <f ca="1">J11/J10</f>
        <v>0.29276375009622746</v>
      </c>
    </row>
    <row r="14" spans="1:10">
      <c r="A14" s="418"/>
      <c r="B14" s="421"/>
      <c r="C14" s="421"/>
      <c r="D14" s="395" t="s">
        <v>108</v>
      </c>
      <c r="E14" s="384">
        <f ca="1">E12/E10</f>
        <v>0.26374371193022289</v>
      </c>
      <c r="F14" s="384">
        <f t="shared" ref="F14:G14" ca="1" si="4">F12/F10</f>
        <v>0.26176044727889547</v>
      </c>
      <c r="G14" s="384">
        <f t="shared" ca="1" si="4"/>
        <v>0.2544787894714643</v>
      </c>
      <c r="H14" s="384">
        <f ca="1">H12/H10</f>
        <v>0.22156820739489685</v>
      </c>
      <c r="I14" s="384">
        <f ca="1">I12/I10</f>
        <v>0.30085007240335965</v>
      </c>
      <c r="J14" s="386">
        <f ca="1">J12/J10</f>
        <v>0.30617699361805062</v>
      </c>
    </row>
    <row r="15" spans="1:10">
      <c r="A15" s="419"/>
      <c r="B15" s="422"/>
      <c r="C15" s="422"/>
      <c r="D15" s="396" t="s">
        <v>109</v>
      </c>
      <c r="E15" s="387">
        <f ca="1">E11/E12</f>
        <v>0.81632635654586316</v>
      </c>
      <c r="F15" s="387">
        <f t="shared" ref="F15:G15" ca="1" si="5">F11/F12</f>
        <v>0.82007524055642667</v>
      </c>
      <c r="G15" s="387">
        <f t="shared" ca="1" si="5"/>
        <v>0.83256035334015843</v>
      </c>
      <c r="H15" s="387"/>
      <c r="I15" s="387">
        <f ca="1">I11/I12</f>
        <v>0.95972571095667814</v>
      </c>
      <c r="J15" s="388">
        <f ca="1">J11/J12</f>
        <v>0.95619121030838816</v>
      </c>
    </row>
    <row r="16" spans="1:10" ht="14.65" customHeight="1">
      <c r="A16" s="417">
        <v>3</v>
      </c>
      <c r="B16" s="420" t="s">
        <v>110</v>
      </c>
      <c r="C16" s="420" t="s">
        <v>111</v>
      </c>
      <c r="D16" s="394" t="s">
        <v>104</v>
      </c>
      <c r="E16" s="391">
        <f ca="1">'Study3 FR RK'!$G$53</f>
        <v>451577.2598070181</v>
      </c>
      <c r="F16" s="391">
        <f ca="1">'Study3 FR RK'!$G$53</f>
        <v>451577.2598070181</v>
      </c>
      <c r="G16" s="391">
        <f ca="1">'Study3 FR RK'!$G$53</f>
        <v>451577.2598070181</v>
      </c>
      <c r="H16" s="391">
        <f ca="1">'Study3 FR RK'!$G$53</f>
        <v>451577.2598070181</v>
      </c>
      <c r="I16" s="391">
        <f ca="1">'Study3 Sieg'!$G$22</f>
        <v>451577.2598070181</v>
      </c>
      <c r="J16" s="392">
        <f ca="1">I16</f>
        <v>451577.2598070181</v>
      </c>
    </row>
    <row r="17" spans="1:10">
      <c r="A17" s="418"/>
      <c r="B17" s="421"/>
      <c r="C17" s="421"/>
      <c r="D17" s="395" t="s">
        <v>105</v>
      </c>
      <c r="E17" s="382">
        <f ca="1">'Study3 FR RK'!$J$9</f>
        <v>75589.735484169141</v>
      </c>
      <c r="F17" s="382">
        <f ca="1">'Study3 FR RK'!$J$10</f>
        <v>75211.298255737376</v>
      </c>
      <c r="G17" s="382">
        <f ca="1">'Study3 FR RK'!$J$11</f>
        <v>74433.052287911618</v>
      </c>
      <c r="H17" s="382"/>
      <c r="I17" s="382">
        <f ca="1">'Study3 Sieg'!$Q$22</f>
        <v>89774.019489990533</v>
      </c>
      <c r="J17" s="385">
        <f ca="1">'Study3 MMW'!$Q$21</f>
        <v>117503.82701072094</v>
      </c>
    </row>
    <row r="18" spans="1:10">
      <c r="A18" s="418"/>
      <c r="B18" s="421"/>
      <c r="C18" s="421"/>
      <c r="D18" s="395" t="s">
        <v>106</v>
      </c>
      <c r="E18" s="383">
        <f ca="1">'Study3 FR RK'!$H$9</f>
        <v>91463.709981157575</v>
      </c>
      <c r="F18" s="383">
        <f ca="1">'Study3 FR RK'!$H$10</f>
        <v>91306.67954994821</v>
      </c>
      <c r="G18" s="383">
        <f ca="1">'Study3 FR RK'!$H$11</f>
        <v>89171.461781616948</v>
      </c>
      <c r="H18" s="382">
        <f ca="1">'Study3 FR RK'!$H$13</f>
        <v>74199.010215487913</v>
      </c>
      <c r="I18" s="382">
        <f ca="1">'Study3 Sieg'!$M$22</f>
        <v>101625.27450255562</v>
      </c>
      <c r="J18" s="385">
        <f ca="1">'Study3 MMW'!$M$21</f>
        <v>122887.37414018261</v>
      </c>
    </row>
    <row r="19" spans="1:10">
      <c r="A19" s="418"/>
      <c r="B19" s="421"/>
      <c r="C19" s="421"/>
      <c r="D19" s="395" t="s">
        <v>107</v>
      </c>
      <c r="E19" s="384">
        <f ca="1">E17/E16</f>
        <v>0.16739048267504097</v>
      </c>
      <c r="F19" s="384">
        <f t="shared" ref="F19:G19" ca="1" si="6">F17/F16</f>
        <v>0.16655244838475478</v>
      </c>
      <c r="G19" s="384">
        <f t="shared" ca="1" si="6"/>
        <v>0.16482905343754609</v>
      </c>
      <c r="H19" s="384"/>
      <c r="I19" s="384">
        <f ca="1">I17/I16</f>
        <v>0.19880101918408277</v>
      </c>
      <c r="J19" s="386">
        <f ca="1">J17/J16</f>
        <v>0.26020758233250341</v>
      </c>
    </row>
    <row r="20" spans="1:10">
      <c r="A20" s="418"/>
      <c r="B20" s="421"/>
      <c r="C20" s="421"/>
      <c r="D20" s="395" t="s">
        <v>108</v>
      </c>
      <c r="E20" s="384">
        <f ca="1">E18/E16</f>
        <v>0.20254277201700693</v>
      </c>
      <c r="F20" s="384">
        <f t="shared" ref="F20:G20" ca="1" si="7">F18/F16</f>
        <v>0.20219503433137487</v>
      </c>
      <c r="G20" s="384">
        <f t="shared" ca="1" si="7"/>
        <v>0.19746667894597802</v>
      </c>
      <c r="H20" s="384">
        <f ca="1">H18/H16</f>
        <v>0.16431077651517909</v>
      </c>
      <c r="I20" s="384">
        <f ca="1">I18/I16</f>
        <v>0.2250451551656637</v>
      </c>
      <c r="J20" s="386">
        <f ca="1">J18/J16</f>
        <v>0.2721292347464499</v>
      </c>
    </row>
    <row r="21" spans="1:10">
      <c r="A21" s="419"/>
      <c r="B21" s="422"/>
      <c r="C21" s="422"/>
      <c r="D21" s="396" t="s">
        <v>109</v>
      </c>
      <c r="E21" s="387">
        <f ca="1">E17/E18</f>
        <v>0.82644510593044362</v>
      </c>
      <c r="F21" s="387">
        <f t="shared" ref="F21:G21" ca="1" si="8">F17/F18</f>
        <v>0.82372175427312466</v>
      </c>
      <c r="G21" s="387">
        <f t="shared" ca="1" si="8"/>
        <v>0.83471831459037815</v>
      </c>
      <c r="H21" s="387"/>
      <c r="I21" s="387">
        <f ca="1">I17/I18</f>
        <v>0.88338279949967502</v>
      </c>
      <c r="J21" s="388">
        <f ca="1">J17/J18</f>
        <v>0.95619121030838816</v>
      </c>
    </row>
    <row r="22" spans="1:10">
      <c r="A22" s="417">
        <v>4</v>
      </c>
      <c r="B22" s="420" t="s">
        <v>112</v>
      </c>
      <c r="C22" s="420" t="s">
        <v>103</v>
      </c>
      <c r="D22" s="394" t="s">
        <v>104</v>
      </c>
      <c r="E22" s="391">
        <f ca="1">'Study4 FR RK'!$G$53</f>
        <v>3055087.5499956901</v>
      </c>
      <c r="F22" s="391">
        <f ca="1">'Study4 FR RK'!$G$53</f>
        <v>3055087.5499956901</v>
      </c>
      <c r="G22" s="391">
        <f ca="1">'Study4 FR RK'!$G$53</f>
        <v>3055087.5499956901</v>
      </c>
      <c r="H22" s="391">
        <f ca="1">'Study4 FR RK'!$G$53</f>
        <v>3055087.5499956901</v>
      </c>
      <c r="I22" s="391">
        <f ca="1">'Study4 Sieg'!$G$22</f>
        <v>3055087.5499956901</v>
      </c>
      <c r="J22" s="392">
        <f ca="1">I22</f>
        <v>3055087.5499956901</v>
      </c>
    </row>
    <row r="23" spans="1:10">
      <c r="A23" s="418"/>
      <c r="B23" s="421"/>
      <c r="C23" s="421"/>
      <c r="D23" s="395" t="s">
        <v>105</v>
      </c>
      <c r="E23" s="382">
        <f ca="1">'Study4 FR RK'!$J$9</f>
        <v>359403.12263177434</v>
      </c>
      <c r="F23" s="382">
        <f ca="1">'Study4 FR RK'!$J$10</f>
        <v>401130.60081636067</v>
      </c>
      <c r="G23" s="382">
        <f ca="1">'Study4 FR RK'!$J$11</f>
        <v>348425.13994518085</v>
      </c>
      <c r="H23" s="382"/>
      <c r="I23" s="382">
        <f ca="1">'Study4 Sieg'!$Q$22</f>
        <v>744459.42216711387</v>
      </c>
      <c r="J23" s="385">
        <f ca="1">'Study4 MMW'!$Q$21</f>
        <v>654206.06268384983</v>
      </c>
    </row>
    <row r="24" spans="1:10">
      <c r="A24" s="418"/>
      <c r="B24" s="421"/>
      <c r="C24" s="421"/>
      <c r="D24" s="395" t="s">
        <v>106</v>
      </c>
      <c r="E24" s="383">
        <f ca="1">'Study4 FR RK'!$H$9</f>
        <v>1103328.1310289693</v>
      </c>
      <c r="F24" s="383">
        <f ca="1">'Study4 FR RK'!$H$10</f>
        <v>1139068.557525527</v>
      </c>
      <c r="G24" s="383">
        <f ca="1">'Study4 FR RK'!$H$11</f>
        <v>761360.94832683378</v>
      </c>
      <c r="H24" s="382">
        <f ca="1">'Study4 FR RK'!$H$13</f>
        <v>644328.1961442614</v>
      </c>
      <c r="I24" s="382">
        <f ca="1">'Study4 Sieg'!$M$22</f>
        <v>897343.74968891486</v>
      </c>
      <c r="J24" s="385">
        <f ca="1">'Study4 MMW'!$M$21</f>
        <v>838258.46071554639</v>
      </c>
    </row>
    <row r="25" spans="1:10">
      <c r="A25" s="418"/>
      <c r="B25" s="421"/>
      <c r="C25" s="421"/>
      <c r="D25" s="395" t="s">
        <v>107</v>
      </c>
      <c r="E25" s="384">
        <f ca="1">E23/E22</f>
        <v>0.11764085864978939</v>
      </c>
      <c r="F25" s="384">
        <f t="shared" ref="F25:G25" ca="1" si="9">F23/F22</f>
        <v>0.13129921622603796</v>
      </c>
      <c r="G25" s="384">
        <f t="shared" ca="1" si="9"/>
        <v>0.11404751393971423</v>
      </c>
      <c r="H25" s="384"/>
      <c r="I25" s="384">
        <f ca="1">I23/I22</f>
        <v>0.24367858857863633</v>
      </c>
      <c r="J25" s="386">
        <f ca="1">J23/J22</f>
        <v>0.21413660066297371</v>
      </c>
    </row>
    <row r="26" spans="1:10">
      <c r="A26" s="418"/>
      <c r="B26" s="421"/>
      <c r="C26" s="421"/>
      <c r="D26" s="395" t="s">
        <v>108</v>
      </c>
      <c r="E26" s="384">
        <f ca="1">E24/E22</f>
        <v>0.36114452138385555</v>
      </c>
      <c r="F26" s="384">
        <f t="shared" ref="F26:G26" ca="1" si="10">F24/F22</f>
        <v>0.37284318006766576</v>
      </c>
      <c r="G26" s="384">
        <f t="shared" ca="1" si="10"/>
        <v>0.24921084449049843</v>
      </c>
      <c r="H26" s="384">
        <f ca="1">H24/H22</f>
        <v>0.21090334911847955</v>
      </c>
      <c r="I26" s="384">
        <f ca="1">I24/I22</f>
        <v>0.2937211241917374</v>
      </c>
      <c r="J26" s="386">
        <f ca="1">J24/J22</f>
        <v>0.27438115831303395</v>
      </c>
    </row>
    <row r="27" spans="1:10">
      <c r="A27" s="419"/>
      <c r="B27" s="422"/>
      <c r="C27" s="422"/>
      <c r="D27" s="396" t="s">
        <v>109</v>
      </c>
      <c r="E27" s="387">
        <f ca="1">E23/E24</f>
        <v>0.32574454736017039</v>
      </c>
      <c r="F27" s="387">
        <f t="shared" ref="F27:G27" ca="1" si="11">F23/F24</f>
        <v>0.35215667939053896</v>
      </c>
      <c r="G27" s="387">
        <f t="shared" ca="1" si="11"/>
        <v>0.45763463533410753</v>
      </c>
      <c r="H27" s="387"/>
      <c r="I27" s="387">
        <f ca="1">I23/I24</f>
        <v>0.82962568405385129</v>
      </c>
      <c r="J27" s="388">
        <f ca="1">J23/J24</f>
        <v>0.78043478633715491</v>
      </c>
    </row>
    <row r="28" spans="1:10" ht="14.65" customHeight="1">
      <c r="A28" s="417">
        <v>5</v>
      </c>
      <c r="B28" s="420" t="s">
        <v>112</v>
      </c>
      <c r="C28" s="420" t="s">
        <v>111</v>
      </c>
      <c r="D28" s="394" t="s">
        <v>104</v>
      </c>
      <c r="E28" s="391">
        <f ca="1">'Study5 FR RK'!$G$53</f>
        <v>3199691.7051027287</v>
      </c>
      <c r="F28" s="391">
        <f ca="1">'Study5 FR RK'!$G$53</f>
        <v>3199691.7051027287</v>
      </c>
      <c r="G28" s="391">
        <f ca="1">'Study5 FR RK'!$G$53</f>
        <v>3199691.7051027287</v>
      </c>
      <c r="H28" s="391">
        <f ca="1">'Study5 FR RK'!$G$53</f>
        <v>3199691.7051027287</v>
      </c>
      <c r="I28" s="391">
        <f ca="1">'Study5 Sieg'!$G$22</f>
        <v>3199691.7051027287</v>
      </c>
      <c r="J28" s="392">
        <f ca="1">I28</f>
        <v>3199691.7051027287</v>
      </c>
    </row>
    <row r="29" spans="1:10">
      <c r="A29" s="418"/>
      <c r="B29" s="421"/>
      <c r="C29" s="421"/>
      <c r="D29" s="395" t="s">
        <v>105</v>
      </c>
      <c r="E29" s="382">
        <f ca="1">'Study5 FR RK'!$J$9</f>
        <v>111485.11677724261</v>
      </c>
      <c r="F29" s="382">
        <f ca="1">'Study5 FR RK'!$J$10</f>
        <v>130815.45759698503</v>
      </c>
      <c r="G29" s="382">
        <f ca="1">'Study5 FR RK'!$J$11</f>
        <v>99981.287556210518</v>
      </c>
      <c r="H29" s="382"/>
      <c r="I29" s="382">
        <f ca="1">'Study5 Sieg'!$Q$22</f>
        <v>136231.3816780395</v>
      </c>
      <c r="J29" s="385">
        <f ca="1">'Study5 MMW'!$Q$21</f>
        <v>654206.06268384983</v>
      </c>
    </row>
    <row r="30" spans="1:10">
      <c r="A30" s="418"/>
      <c r="B30" s="421"/>
      <c r="C30" s="421"/>
      <c r="D30" s="395" t="s">
        <v>106</v>
      </c>
      <c r="E30" s="383">
        <f ca="1">'Study5 FR RK'!$H$9</f>
        <v>452771.92374693649</v>
      </c>
      <c r="F30" s="383">
        <f ca="1">'Study5 FR RK'!$H$10</f>
        <v>594815.32762725244</v>
      </c>
      <c r="G30" s="383">
        <f ca="1">'Study5 FR RK'!$H$11</f>
        <v>354589.84524573461</v>
      </c>
      <c r="H30" s="382">
        <f ca="1">'Study5 FR RK'!$H$13</f>
        <v>211451.93532371099</v>
      </c>
      <c r="I30" s="382">
        <f ca="1">'Study5 Sieg'!$M$22</f>
        <v>334606.47411948006</v>
      </c>
      <c r="J30" s="385">
        <f ca="1">'Study5 MMW'!$M$21</f>
        <v>838258.46071554639</v>
      </c>
    </row>
    <row r="31" spans="1:10">
      <c r="A31" s="418"/>
      <c r="B31" s="421"/>
      <c r="C31" s="421"/>
      <c r="D31" s="395" t="s">
        <v>107</v>
      </c>
      <c r="E31" s="384">
        <f ca="1">E29/E28</f>
        <v>3.484245579017848E-2</v>
      </c>
      <c r="F31" s="384">
        <f t="shared" ref="F31:G31" ca="1" si="12">F29/F28</f>
        <v>4.088376932951579E-2</v>
      </c>
      <c r="G31" s="384">
        <f t="shared" ca="1" si="12"/>
        <v>3.1247162780328092E-2</v>
      </c>
      <c r="H31" s="384"/>
      <c r="I31" s="384">
        <f ca="1">I29/I28</f>
        <v>4.2576408677368394E-2</v>
      </c>
      <c r="J31" s="386">
        <f ca="1">J29/J28</f>
        <v>0.2044590926183765</v>
      </c>
    </row>
    <row r="32" spans="1:10">
      <c r="A32" s="418"/>
      <c r="B32" s="421"/>
      <c r="C32" s="421"/>
      <c r="D32" s="395" t="s">
        <v>108</v>
      </c>
      <c r="E32" s="384">
        <f ca="1">E30/E28</f>
        <v>0.14150485905403812</v>
      </c>
      <c r="F32" s="384">
        <f t="shared" ref="F32:G32" ca="1" si="13">F30/F28</f>
        <v>0.18589769966858585</v>
      </c>
      <c r="G32" s="384">
        <f t="shared" ca="1" si="13"/>
        <v>0.11082000327726893</v>
      </c>
      <c r="H32" s="384">
        <f ca="1">H30/H28</f>
        <v>6.6085096569302809E-2</v>
      </c>
      <c r="I32" s="384">
        <f ca="1">I30/I28</f>
        <v>0.10457459810451872</v>
      </c>
      <c r="J32" s="386">
        <f ca="1">J30/J28</f>
        <v>0.26198100878866809</v>
      </c>
    </row>
    <row r="33" spans="1:10">
      <c r="A33" s="419"/>
      <c r="B33" s="422"/>
      <c r="C33" s="422"/>
      <c r="D33" s="396" t="s">
        <v>109</v>
      </c>
      <c r="E33" s="387">
        <f ca="1">E29/E30</f>
        <v>0.24622798130820922</v>
      </c>
      <c r="F33" s="387">
        <f t="shared" ref="F33:G33" ca="1" si="14">F29/F30</f>
        <v>0.21992617123505259</v>
      </c>
      <c r="G33" s="387">
        <f t="shared" ca="1" si="14"/>
        <v>0.2819632002910924</v>
      </c>
      <c r="H33" s="387"/>
      <c r="I33" s="387">
        <f ca="1">I29/I30</f>
        <v>0.4071391088189002</v>
      </c>
      <c r="J33" s="388">
        <f ca="1">J29/J30</f>
        <v>0.78043478633715491</v>
      </c>
    </row>
    <row r="34" spans="1:10" ht="14.65" customHeight="1">
      <c r="A34" s="417">
        <v>6</v>
      </c>
      <c r="B34" s="420" t="s">
        <v>112</v>
      </c>
      <c r="C34" s="420" t="s">
        <v>113</v>
      </c>
      <c r="D34" s="394" t="s">
        <v>104</v>
      </c>
      <c r="E34" s="391">
        <f ca="1">'Study6 FR RK'!$G$53</f>
        <v>3210824.7354109213</v>
      </c>
      <c r="F34" s="391">
        <f ca="1">'Study6 FR RK'!$G$53</f>
        <v>3210824.7354109213</v>
      </c>
      <c r="G34" s="391">
        <f ca="1">'Study6 FR RK'!$G$53</f>
        <v>3210824.7354109213</v>
      </c>
      <c r="H34" s="391">
        <f ca="1">'Study6 FR RK'!$G$53</f>
        <v>3210824.7354109213</v>
      </c>
      <c r="I34" s="391">
        <f ca="1">'Study6 Sieg'!$G$22</f>
        <v>3210824.7354109213</v>
      </c>
      <c r="J34" s="392">
        <f ca="1">I34</f>
        <v>3210824.7354109213</v>
      </c>
    </row>
    <row r="35" spans="1:10">
      <c r="A35" s="418"/>
      <c r="B35" s="421"/>
      <c r="C35" s="421"/>
      <c r="D35" s="395" t="s">
        <v>105</v>
      </c>
      <c r="E35" s="382">
        <f ca="1">'Study6 FR RK'!$J$9</f>
        <v>140747.31286176166</v>
      </c>
      <c r="F35" s="382">
        <f ca="1">'Study6 FR RK'!$J$10</f>
        <v>151943.26127806801</v>
      </c>
      <c r="G35" s="382">
        <f ca="1">'Study6 FR RK'!$J$11</f>
        <v>122678.3490170118</v>
      </c>
      <c r="H35" s="382"/>
      <c r="I35" s="382">
        <f ca="1">'Study6 Sieg'!$Q$22</f>
        <v>144403.85327288095</v>
      </c>
      <c r="J35" s="385">
        <f ca="1">'Study6 MMW'!$Q$21</f>
        <v>654206.06268384983</v>
      </c>
    </row>
    <row r="36" spans="1:10">
      <c r="A36" s="418"/>
      <c r="B36" s="421"/>
      <c r="C36" s="421"/>
      <c r="D36" s="395" t="s">
        <v>106</v>
      </c>
      <c r="E36" s="383">
        <f ca="1">'Study6 FR RK'!$H$9</f>
        <v>503654.17930474051</v>
      </c>
      <c r="F36" s="383">
        <f ca="1">'Study6 FR RK'!$H$10</f>
        <v>676667.23768202914</v>
      </c>
      <c r="G36" s="383">
        <f ca="1">'Study6 FR RK'!$H$11</f>
        <v>408071.44281261472</v>
      </c>
      <c r="H36" s="382">
        <f ca="1">'Study6 FR RK'!$H$13</f>
        <v>232561.35722433403</v>
      </c>
      <c r="I36" s="382">
        <f ca="1">'Study6 Sieg'!$M$22</f>
        <v>296461.4824869369</v>
      </c>
      <c r="J36" s="385">
        <f ca="1">'Study6 MMW'!$M$21</f>
        <v>838258.46071554639</v>
      </c>
    </row>
    <row r="37" spans="1:10">
      <c r="A37" s="418"/>
      <c r="B37" s="421"/>
      <c r="C37" s="421"/>
      <c r="D37" s="395" t="s">
        <v>107</v>
      </c>
      <c r="E37" s="384">
        <f ca="1">E35/E34</f>
        <v>4.3835252453836855E-2</v>
      </c>
      <c r="F37" s="384">
        <f t="shared" ref="F37:G37" ca="1" si="15">F35/F34</f>
        <v>4.7322190963071151E-2</v>
      </c>
      <c r="G37" s="384">
        <f t="shared" ca="1" si="15"/>
        <v>3.820773761458874E-2</v>
      </c>
      <c r="H37" s="384"/>
      <c r="I37" s="384">
        <f ca="1">I35/I34</f>
        <v>4.497406902354642E-2</v>
      </c>
      <c r="J37" s="386">
        <f ca="1">J35/J34</f>
        <v>0.20375016283787428</v>
      </c>
    </row>
    <row r="38" spans="1:10">
      <c r="A38" s="418"/>
      <c r="B38" s="421"/>
      <c r="C38" s="421"/>
      <c r="D38" s="395" t="s">
        <v>108</v>
      </c>
      <c r="E38" s="384">
        <f ca="1">E36/E34</f>
        <v>0.15686131159702893</v>
      </c>
      <c r="F38" s="384">
        <f t="shared" ref="F38:G38" ca="1" si="16">F36/F34</f>
        <v>0.21074561629581731</v>
      </c>
      <c r="G38" s="384">
        <f t="shared" ca="1" si="16"/>
        <v>0.12709240660574073</v>
      </c>
      <c r="H38" s="384">
        <f ca="1">H36/H34</f>
        <v>7.2430411619639784E-2</v>
      </c>
      <c r="I38" s="384">
        <f ca="1">I36/I34</f>
        <v>9.2331879475506709E-2</v>
      </c>
      <c r="J38" s="386">
        <f ca="1">J36/J34</f>
        <v>0.26107263080127796</v>
      </c>
    </row>
    <row r="39" spans="1:10">
      <c r="A39" s="419"/>
      <c r="B39" s="422"/>
      <c r="C39" s="422"/>
      <c r="D39" s="396" t="s">
        <v>109</v>
      </c>
      <c r="E39" s="387">
        <f ca="1">E35/E36</f>
        <v>0.27945228818721113</v>
      </c>
      <c r="F39" s="387">
        <f t="shared" ref="F39:G39" ca="1" si="17">F35/F36</f>
        <v>0.2245465020569937</v>
      </c>
      <c r="G39" s="387">
        <f t="shared" ca="1" si="17"/>
        <v>0.3006295862593486</v>
      </c>
      <c r="H39" s="387"/>
      <c r="I39" s="387">
        <f ca="1">I35/I36</f>
        <v>0.48709144965988582</v>
      </c>
      <c r="J39" s="388">
        <f ca="1">J35/J36</f>
        <v>0.78043478633715491</v>
      </c>
    </row>
    <row r="40" spans="1:10" ht="14.65" customHeight="1">
      <c r="A40" s="417">
        <v>7</v>
      </c>
      <c r="B40" s="420" t="s">
        <v>112</v>
      </c>
      <c r="C40" s="420" t="s">
        <v>114</v>
      </c>
      <c r="D40" s="394" t="s">
        <v>104</v>
      </c>
      <c r="E40" s="391">
        <f ca="1">'Study7 FR RK'!$G$53</f>
        <v>2945486.6742321933</v>
      </c>
      <c r="F40" s="391">
        <f ca="1">'Study7 FR RK'!$G$53</f>
        <v>2945486.6742321933</v>
      </c>
      <c r="G40" s="391">
        <f ca="1">'Study7 FR RK'!$G$53</f>
        <v>2945486.6742321933</v>
      </c>
      <c r="H40" s="391">
        <f ca="1">'Study7 FR RK'!$G$53</f>
        <v>2945486.6742321933</v>
      </c>
      <c r="I40" s="391">
        <f ca="1">'Study7 Sieg'!$G$22</f>
        <v>2945486.6742321933</v>
      </c>
      <c r="J40" s="392">
        <f ca="1">I40</f>
        <v>2945486.6742321933</v>
      </c>
    </row>
    <row r="41" spans="1:10">
      <c r="A41" s="418"/>
      <c r="B41" s="421"/>
      <c r="C41" s="421"/>
      <c r="D41" s="395" t="s">
        <v>105</v>
      </c>
      <c r="E41" s="382">
        <f ca="1">'Study7 FR RK'!$J$9</f>
        <v>122751.6735616021</v>
      </c>
      <c r="F41" s="382">
        <f ca="1">'Study7 FR RK'!$J$10</f>
        <v>128843.07712695471</v>
      </c>
      <c r="G41" s="382">
        <f ca="1">'Study7 FR RK'!$J$11</f>
        <v>99097.691585090564</v>
      </c>
      <c r="H41" s="382"/>
      <c r="I41" s="382">
        <f ca="1">'Study7 Sieg'!$Q$22</f>
        <v>324875.89138065447</v>
      </c>
      <c r="J41" s="385">
        <f ca="1">'Study7 MMW'!$Q$21</f>
        <v>654206.06268384983</v>
      </c>
    </row>
    <row r="42" spans="1:10">
      <c r="A42" s="418"/>
      <c r="B42" s="421"/>
      <c r="C42" s="421"/>
      <c r="D42" s="395" t="s">
        <v>106</v>
      </c>
      <c r="E42" s="383">
        <f ca="1">'Study7 FR RK'!$H$9</f>
        <v>645657.85138960567</v>
      </c>
      <c r="F42" s="383">
        <f ca="1">'Study7 FR RK'!$H$10</f>
        <v>582380.38089694083</v>
      </c>
      <c r="G42" s="383">
        <f ca="1">'Study7 FR RK'!$H$11</f>
        <v>354957.77803603193</v>
      </c>
      <c r="H42" s="382">
        <f ca="1">'Study7 FR RK'!$H$13</f>
        <v>275774.69851457316</v>
      </c>
      <c r="I42" s="382">
        <f ca="1">'Study7 Sieg'!$M$22</f>
        <v>1315134.3831000843</v>
      </c>
      <c r="J42" s="385">
        <f ca="1">'Study7 MMW'!$M$21</f>
        <v>838258.46071554639</v>
      </c>
    </row>
    <row r="43" spans="1:10">
      <c r="A43" s="418"/>
      <c r="B43" s="421"/>
      <c r="C43" s="421"/>
      <c r="D43" s="395" t="s">
        <v>107</v>
      </c>
      <c r="E43" s="384">
        <f ca="1">E41/E40</f>
        <v>4.1674496318541338E-2</v>
      </c>
      <c r="F43" s="384">
        <f t="shared" ref="F43:G43" ca="1" si="18">F41/F40</f>
        <v>4.37425428721522E-2</v>
      </c>
      <c r="G43" s="384">
        <f t="shared" ca="1" si="18"/>
        <v>3.364391102224986E-2</v>
      </c>
      <c r="H43" s="384"/>
      <c r="I43" s="384">
        <f ca="1">I41/I40</f>
        <v>0.11029616742888189</v>
      </c>
      <c r="J43" s="386">
        <f ca="1">J41/J40</f>
        <v>0.22210457389164159</v>
      </c>
    </row>
    <row r="44" spans="1:10">
      <c r="A44" s="418"/>
      <c r="B44" s="421"/>
      <c r="C44" s="421"/>
      <c r="D44" s="395" t="s">
        <v>108</v>
      </c>
      <c r="E44" s="384">
        <f ca="1">E42/E40</f>
        <v>0.21920243504680284</v>
      </c>
      <c r="F44" s="384">
        <f t="shared" ref="F44:G44" ca="1" si="19">F42/F40</f>
        <v>0.19771957754612868</v>
      </c>
      <c r="G44" s="384">
        <f t="shared" ca="1" si="19"/>
        <v>0.1205090422378365</v>
      </c>
      <c r="H44" s="384">
        <f ca="1">H42/H40</f>
        <v>9.362619119180364E-2</v>
      </c>
      <c r="I44" s="384">
        <f ca="1">I42/I40</f>
        <v>0.44649137088454266</v>
      </c>
      <c r="J44" s="386">
        <f ca="1">J42/J40</f>
        <v>0.2845908175544733</v>
      </c>
    </row>
    <row r="45" spans="1:10">
      <c r="A45" s="419"/>
      <c r="B45" s="422"/>
      <c r="C45" s="422"/>
      <c r="D45" s="396" t="s">
        <v>109</v>
      </c>
      <c r="E45" s="387">
        <f ca="1">E41/E42</f>
        <v>0.19011876537613845</v>
      </c>
      <c r="F45" s="387">
        <f t="shared" ref="F45:G45" ca="1" si="20">F41/F42</f>
        <v>0.22123526367512547</v>
      </c>
      <c r="G45" s="387">
        <f t="shared" ca="1" si="20"/>
        <v>0.27918163149824288</v>
      </c>
      <c r="H45" s="387"/>
      <c r="I45" s="387">
        <f ca="1">I41/I42</f>
        <v>0.24702866532532197</v>
      </c>
      <c r="J45" s="388">
        <f ca="1">J41/J42</f>
        <v>0.78043478633715491</v>
      </c>
    </row>
  </sheetData>
  <mergeCells count="22">
    <mergeCell ref="C28:C33"/>
    <mergeCell ref="E2:J2"/>
    <mergeCell ref="B4:B9"/>
    <mergeCell ref="C4:C9"/>
    <mergeCell ref="B10:B15"/>
    <mergeCell ref="C10:C15"/>
    <mergeCell ref="A40:A45"/>
    <mergeCell ref="B40:B45"/>
    <mergeCell ref="C40:C45"/>
    <mergeCell ref="A4:A9"/>
    <mergeCell ref="A10:A15"/>
    <mergeCell ref="A16:A21"/>
    <mergeCell ref="C16:C21"/>
    <mergeCell ref="B16:B21"/>
    <mergeCell ref="A34:A39"/>
    <mergeCell ref="B34:B39"/>
    <mergeCell ref="C34:C39"/>
    <mergeCell ref="A22:A27"/>
    <mergeCell ref="B22:B27"/>
    <mergeCell ref="C22:C27"/>
    <mergeCell ref="A28:A33"/>
    <mergeCell ref="B28:B33"/>
  </mergeCells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44108-0125-405E-819E-7044A39AD5A0}">
  <sheetPr>
    <tabColor theme="8" tint="0.59999389629810485"/>
  </sheetPr>
  <dimension ref="B2:Q36"/>
  <sheetViews>
    <sheetView workbookViewId="0">
      <selection activeCell="F24" sqref="F24"/>
    </sheetView>
  </sheetViews>
  <sheetFormatPr defaultRowHeight="14.45"/>
  <cols>
    <col min="4" max="4" width="8.5703125" bestFit="1" customWidth="1"/>
    <col min="5" max="12" width="10" bestFit="1" customWidth="1"/>
    <col min="13" max="16" width="8.5703125" bestFit="1" customWidth="1"/>
    <col min="17" max="17" width="10" bestFit="1" customWidth="1"/>
  </cols>
  <sheetData>
    <row r="2" spans="2:17" ht="15.6">
      <c r="B2" s="313" t="s">
        <v>115</v>
      </c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5"/>
    </row>
    <row r="3" spans="2:17">
      <c r="B3" s="342" t="s">
        <v>116</v>
      </c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7"/>
      <c r="Q3" s="327"/>
    </row>
    <row r="4" spans="2:17">
      <c r="B4" s="22" t="s">
        <v>33</v>
      </c>
      <c r="C4" s="227" t="s">
        <v>117</v>
      </c>
      <c r="D4" s="67">
        <v>1</v>
      </c>
      <c r="E4" s="67">
        <f>D4+1</f>
        <v>2</v>
      </c>
      <c r="F4" s="67">
        <f t="shared" ref="F4:P4" si="0">E4+1</f>
        <v>3</v>
      </c>
      <c r="G4" s="67">
        <f t="shared" si="0"/>
        <v>4</v>
      </c>
      <c r="H4" s="67">
        <f t="shared" si="0"/>
        <v>5</v>
      </c>
      <c r="I4" s="67">
        <f t="shared" si="0"/>
        <v>6</v>
      </c>
      <c r="J4" s="67">
        <f t="shared" si="0"/>
        <v>7</v>
      </c>
      <c r="K4" s="67">
        <f t="shared" si="0"/>
        <v>8</v>
      </c>
      <c r="L4" s="67">
        <f t="shared" si="0"/>
        <v>9</v>
      </c>
      <c r="M4" s="67">
        <f t="shared" si="0"/>
        <v>10</v>
      </c>
      <c r="N4" s="67">
        <f t="shared" si="0"/>
        <v>11</v>
      </c>
      <c r="O4" s="67">
        <f t="shared" si="0"/>
        <v>12</v>
      </c>
      <c r="P4" s="68">
        <f t="shared" si="0"/>
        <v>13</v>
      </c>
      <c r="Q4" s="95" t="s">
        <v>71</v>
      </c>
    </row>
    <row r="5" spans="2:17">
      <c r="B5" s="214">
        <f t="shared" ref="B5:B15" si="1">B6-1</f>
        <v>2006</v>
      </c>
      <c r="C5" s="354">
        <v>1</v>
      </c>
      <c r="D5" s="71">
        <v>300604.57484447316</v>
      </c>
      <c r="E5" s="71">
        <v>527679.36421279202</v>
      </c>
      <c r="F5" s="71">
        <v>606023.0313527399</v>
      </c>
      <c r="G5" s="71">
        <v>625411.76050601073</v>
      </c>
      <c r="H5" s="71">
        <v>635574.98348528985</v>
      </c>
      <c r="I5" s="71">
        <v>636509.07915578515</v>
      </c>
      <c r="J5" s="71">
        <v>636694.4750010136</v>
      </c>
      <c r="K5" s="71">
        <v>636706.85550448811</v>
      </c>
      <c r="L5" s="71">
        <v>636708.63482828555</v>
      </c>
      <c r="M5" s="71">
        <v>636708.89014693152</v>
      </c>
      <c r="N5" s="71">
        <v>636708.92040923575</v>
      </c>
      <c r="O5" s="71">
        <v>636708.9278190207</v>
      </c>
      <c r="P5" s="165">
        <v>636708.92906405963</v>
      </c>
      <c r="Q5" s="311">
        <f ca="1">OFFSET($Q$4,$C5,-$C5)</f>
        <v>636708.92906405963</v>
      </c>
    </row>
    <row r="6" spans="2:17">
      <c r="B6" s="214">
        <f t="shared" si="1"/>
        <v>2007</v>
      </c>
      <c r="C6" s="354">
        <f t="shared" ref="C6:C17" si="2">C5+1</f>
        <v>2</v>
      </c>
      <c r="D6" s="71">
        <v>302300.32627087954</v>
      </c>
      <c r="E6" s="71">
        <v>642468.43885465362</v>
      </c>
      <c r="F6" s="71">
        <v>778551.85770896694</v>
      </c>
      <c r="G6" s="71">
        <v>842933.40140719246</v>
      </c>
      <c r="H6" s="71">
        <v>854390.63770310162</v>
      </c>
      <c r="I6" s="71">
        <v>855578.46749977698</v>
      </c>
      <c r="J6" s="71">
        <v>855759.46669200074</v>
      </c>
      <c r="K6" s="71">
        <v>855788.84773639136</v>
      </c>
      <c r="L6" s="71">
        <v>855791.55427430733</v>
      </c>
      <c r="M6" s="71">
        <v>855792.11808001879</v>
      </c>
      <c r="N6" s="71">
        <v>855792.20562892943</v>
      </c>
      <c r="O6" s="71">
        <v>855792.22003023501</v>
      </c>
      <c r="P6" s="165">
        <v>0</v>
      </c>
      <c r="Q6" s="176">
        <f t="shared" ref="Q6:Q17" ca="1" si="3">OFFSET($Q$4,$C6,-$C6)</f>
        <v>855792.22003023501</v>
      </c>
    </row>
    <row r="7" spans="2:17">
      <c r="B7" s="214">
        <f t="shared" si="1"/>
        <v>2008</v>
      </c>
      <c r="C7" s="354">
        <f t="shared" si="2"/>
        <v>3</v>
      </c>
      <c r="D7" s="71">
        <v>367781.8497434546</v>
      </c>
      <c r="E7" s="71">
        <v>574490.06612763531</v>
      </c>
      <c r="F7" s="71">
        <v>655661.22182242165</v>
      </c>
      <c r="G7" s="71">
        <v>699483.78825849411</v>
      </c>
      <c r="H7" s="71">
        <v>714871.636434871</v>
      </c>
      <c r="I7" s="71">
        <v>716039.48045490263</v>
      </c>
      <c r="J7" s="71">
        <v>716231.23028182634</v>
      </c>
      <c r="K7" s="71">
        <v>716262.70621797035</v>
      </c>
      <c r="L7" s="71">
        <v>716267.33414250729</v>
      </c>
      <c r="M7" s="71">
        <v>716267.83662322781</v>
      </c>
      <c r="N7" s="71">
        <v>716267.89621897356</v>
      </c>
      <c r="O7" s="71">
        <v>0</v>
      </c>
      <c r="P7" s="165">
        <v>0</v>
      </c>
      <c r="Q7" s="176">
        <f t="shared" ca="1" si="3"/>
        <v>716267.89621897356</v>
      </c>
    </row>
    <row r="8" spans="2:17">
      <c r="B8" s="214">
        <f t="shared" si="1"/>
        <v>2009</v>
      </c>
      <c r="C8" s="354">
        <f t="shared" si="2"/>
        <v>4</v>
      </c>
      <c r="D8" s="71">
        <v>283356.87358498696</v>
      </c>
      <c r="E8" s="71">
        <v>702503.17354979506</v>
      </c>
      <c r="F8" s="71">
        <v>815824.23110107868</v>
      </c>
      <c r="G8" s="71">
        <v>872443.17033701111</v>
      </c>
      <c r="H8" s="71">
        <v>893356.74599433679</v>
      </c>
      <c r="I8" s="71">
        <v>894932.60629904107</v>
      </c>
      <c r="J8" s="71">
        <v>895189.93542066426</v>
      </c>
      <c r="K8" s="71">
        <v>895218.77949092397</v>
      </c>
      <c r="L8" s="71">
        <v>895222.66528736975</v>
      </c>
      <c r="M8" s="71">
        <v>895223.15408271423</v>
      </c>
      <c r="N8" s="71">
        <v>0</v>
      </c>
      <c r="O8" s="71">
        <v>0</v>
      </c>
      <c r="P8" s="165">
        <v>0</v>
      </c>
      <c r="Q8" s="176">
        <f t="shared" ca="1" si="3"/>
        <v>895223.15408271423</v>
      </c>
    </row>
    <row r="9" spans="2:17">
      <c r="B9" s="214">
        <f t="shared" si="1"/>
        <v>2010</v>
      </c>
      <c r="C9" s="354">
        <f t="shared" si="2"/>
        <v>5</v>
      </c>
      <c r="D9" s="71">
        <v>613741.56539458537</v>
      </c>
      <c r="E9" s="71">
        <v>852370.20390034537</v>
      </c>
      <c r="F9" s="71">
        <v>1002108.0309796379</v>
      </c>
      <c r="G9" s="71">
        <v>1072096.2015764648</v>
      </c>
      <c r="H9" s="71">
        <v>1083926.2868127185</v>
      </c>
      <c r="I9" s="71">
        <v>1086254.4522541915</v>
      </c>
      <c r="J9" s="71">
        <v>1086527.1892552217</v>
      </c>
      <c r="K9" s="71">
        <v>1086556.997340854</v>
      </c>
      <c r="L9" s="71">
        <v>1086560.4287761811</v>
      </c>
      <c r="M9" s="71">
        <v>0</v>
      </c>
      <c r="N9" s="71">
        <v>0</v>
      </c>
      <c r="O9" s="71">
        <v>0</v>
      </c>
      <c r="P9" s="165">
        <v>0</v>
      </c>
      <c r="Q9" s="176">
        <f t="shared" ca="1" si="3"/>
        <v>1086560.4287761811</v>
      </c>
    </row>
    <row r="10" spans="2:17">
      <c r="B10" s="214">
        <f t="shared" si="1"/>
        <v>2011</v>
      </c>
      <c r="C10" s="354">
        <f t="shared" si="2"/>
        <v>6</v>
      </c>
      <c r="D10" s="71">
        <v>800575.70318782248</v>
      </c>
      <c r="E10" s="71">
        <v>1369827.5166976317</v>
      </c>
      <c r="F10" s="71">
        <v>1485251.0681458903</v>
      </c>
      <c r="G10" s="71">
        <v>1551350.2337388245</v>
      </c>
      <c r="H10" s="71">
        <v>1562484.0149158197</v>
      </c>
      <c r="I10" s="71">
        <v>1563299.9790240526</v>
      </c>
      <c r="J10" s="71">
        <v>1563561.8322425876</v>
      </c>
      <c r="K10" s="71">
        <v>1563591.2841592026</v>
      </c>
      <c r="L10" s="71">
        <v>0</v>
      </c>
      <c r="M10" s="71">
        <v>0</v>
      </c>
      <c r="N10" s="71">
        <v>0</v>
      </c>
      <c r="O10" s="71">
        <v>0</v>
      </c>
      <c r="P10" s="165">
        <v>0</v>
      </c>
      <c r="Q10" s="176">
        <f t="shared" ca="1" si="3"/>
        <v>1563591.2841592026</v>
      </c>
    </row>
    <row r="11" spans="2:17">
      <c r="B11" s="214">
        <f t="shared" si="1"/>
        <v>2012</v>
      </c>
      <c r="C11" s="354">
        <f t="shared" si="2"/>
        <v>7</v>
      </c>
      <c r="D11" s="71">
        <v>221064.2040358159</v>
      </c>
      <c r="E11" s="71">
        <v>492238.4907353351</v>
      </c>
      <c r="F11" s="71">
        <v>589052.88774477469</v>
      </c>
      <c r="G11" s="71">
        <v>611811.81153935695</v>
      </c>
      <c r="H11" s="71">
        <v>617740.86197771563</v>
      </c>
      <c r="I11" s="71">
        <v>618445.1238842064</v>
      </c>
      <c r="J11" s="71">
        <v>618553.50136025203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165">
        <v>0</v>
      </c>
      <c r="Q11" s="176">
        <f t="shared" ca="1" si="3"/>
        <v>618553.50136025203</v>
      </c>
    </row>
    <row r="12" spans="2:17">
      <c r="B12" s="214">
        <f t="shared" si="1"/>
        <v>2013</v>
      </c>
      <c r="C12" s="354">
        <f t="shared" si="2"/>
        <v>8</v>
      </c>
      <c r="D12" s="71">
        <v>271448.18420886272</v>
      </c>
      <c r="E12" s="71">
        <v>441906.8341768891</v>
      </c>
      <c r="F12" s="71">
        <v>580623.30567054125</v>
      </c>
      <c r="G12" s="71">
        <v>622693.16112439765</v>
      </c>
      <c r="H12" s="71">
        <v>628059.6437531102</v>
      </c>
      <c r="I12" s="71">
        <v>629956.08094680798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165">
        <v>0</v>
      </c>
      <c r="Q12" s="176">
        <f t="shared" ca="1" si="3"/>
        <v>629956.08094680798</v>
      </c>
    </row>
    <row r="13" spans="2:17">
      <c r="B13" s="214">
        <f t="shared" si="1"/>
        <v>2014</v>
      </c>
      <c r="C13" s="354">
        <f t="shared" si="2"/>
        <v>9</v>
      </c>
      <c r="D13" s="71">
        <v>263708.63407596434</v>
      </c>
      <c r="E13" s="71">
        <v>346557.74716442783</v>
      </c>
      <c r="F13" s="71">
        <v>411907.72609576338</v>
      </c>
      <c r="G13" s="71">
        <v>455925.34096954111</v>
      </c>
      <c r="H13" s="71">
        <v>463255.0667386764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165">
        <v>0</v>
      </c>
      <c r="Q13" s="176">
        <f t="shared" ca="1" si="3"/>
        <v>463255.0667386764</v>
      </c>
    </row>
    <row r="14" spans="2:17">
      <c r="B14" s="214">
        <f t="shared" si="1"/>
        <v>2015</v>
      </c>
      <c r="C14" s="354">
        <f t="shared" si="2"/>
        <v>10</v>
      </c>
      <c r="D14" s="71">
        <v>201766.87846893599</v>
      </c>
      <c r="E14" s="71">
        <v>510063.01860960689</v>
      </c>
      <c r="F14" s="71">
        <v>664447.70055968384</v>
      </c>
      <c r="G14" s="71">
        <v>702988.800221649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165">
        <v>0</v>
      </c>
      <c r="Q14" s="176">
        <f t="shared" ca="1" si="3"/>
        <v>702988.800221649</v>
      </c>
    </row>
    <row r="15" spans="2:17">
      <c r="B15" s="214">
        <f t="shared" si="1"/>
        <v>2016</v>
      </c>
      <c r="C15" s="354">
        <f t="shared" si="2"/>
        <v>11</v>
      </c>
      <c r="D15" s="71">
        <v>374504.86515123566</v>
      </c>
      <c r="E15" s="71">
        <v>575921.37986981531</v>
      </c>
      <c r="F15" s="71">
        <v>700128.91172468499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165">
        <v>0</v>
      </c>
      <c r="Q15" s="176">
        <f t="shared" ca="1" si="3"/>
        <v>700128.91172468499</v>
      </c>
    </row>
    <row r="16" spans="2:17">
      <c r="B16" s="214">
        <f>B17-1</f>
        <v>2017</v>
      </c>
      <c r="C16" s="354">
        <f t="shared" si="2"/>
        <v>12</v>
      </c>
      <c r="D16" s="71">
        <v>336548.28580991924</v>
      </c>
      <c r="E16" s="71">
        <v>553453.92369091709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165">
        <v>0</v>
      </c>
      <c r="Q16" s="176">
        <f t="shared" ca="1" si="3"/>
        <v>553453.92369091709</v>
      </c>
    </row>
    <row r="17" spans="2:17">
      <c r="B17" s="214">
        <v>2018</v>
      </c>
      <c r="C17" s="354">
        <f t="shared" si="2"/>
        <v>13</v>
      </c>
      <c r="D17" s="74">
        <v>138078.26998063194</v>
      </c>
      <c r="E17" s="74">
        <v>0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308">
        <v>0</v>
      </c>
      <c r="Q17" s="176">
        <f t="shared" ca="1" si="3"/>
        <v>138078.26998063194</v>
      </c>
    </row>
    <row r="18" spans="2:17" ht="15.6">
      <c r="B18" s="177" t="s">
        <v>72</v>
      </c>
      <c r="C18" s="178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5"/>
      <c r="Q18" s="312">
        <f ca="1">SUM(Q5:Q17)</f>
        <v>9560558.4669949859</v>
      </c>
    </row>
    <row r="20" spans="2:17" ht="15.6">
      <c r="B20" s="313" t="s">
        <v>118</v>
      </c>
      <c r="C20" s="314"/>
      <c r="D20" s="314"/>
      <c r="E20" s="314"/>
      <c r="F20" s="314"/>
      <c r="G20" s="314"/>
      <c r="H20" s="314"/>
      <c r="I20" s="314"/>
      <c r="J20" s="314"/>
      <c r="K20" s="314"/>
      <c r="L20" s="314"/>
      <c r="M20" s="314"/>
      <c r="N20" s="314"/>
      <c r="O20" s="314"/>
      <c r="P20" s="315"/>
      <c r="Q20" s="315"/>
    </row>
    <row r="21" spans="2:17">
      <c r="B21" s="342" t="s">
        <v>119</v>
      </c>
      <c r="C21" s="326"/>
      <c r="D21" s="326"/>
      <c r="E21" s="326"/>
      <c r="F21" s="326"/>
      <c r="G21" s="326"/>
      <c r="H21" s="326"/>
      <c r="I21" s="326"/>
      <c r="J21" s="326"/>
      <c r="K21" s="326"/>
      <c r="L21" s="326"/>
      <c r="M21" s="326"/>
      <c r="N21" s="326"/>
      <c r="O21" s="326"/>
      <c r="P21" s="327"/>
      <c r="Q21" s="327"/>
    </row>
    <row r="22" spans="2:17">
      <c r="B22" s="22" t="s">
        <v>33</v>
      </c>
      <c r="C22" s="227" t="s">
        <v>117</v>
      </c>
      <c r="D22" s="367">
        <v>1</v>
      </c>
      <c r="E22" s="367">
        <f>D22+1</f>
        <v>2</v>
      </c>
      <c r="F22" s="367">
        <f t="shared" ref="F22:P22" si="4">E22+1</f>
        <v>3</v>
      </c>
      <c r="G22" s="367">
        <f t="shared" si="4"/>
        <v>4</v>
      </c>
      <c r="H22" s="367">
        <f t="shared" si="4"/>
        <v>5</v>
      </c>
      <c r="I22" s="367">
        <f t="shared" si="4"/>
        <v>6</v>
      </c>
      <c r="J22" s="367">
        <f t="shared" si="4"/>
        <v>7</v>
      </c>
      <c r="K22" s="367">
        <f t="shared" si="4"/>
        <v>8</v>
      </c>
      <c r="L22" s="367">
        <f t="shared" si="4"/>
        <v>9</v>
      </c>
      <c r="M22" s="367">
        <f t="shared" si="4"/>
        <v>10</v>
      </c>
      <c r="N22" s="367">
        <f t="shared" si="4"/>
        <v>11</v>
      </c>
      <c r="O22" s="367">
        <f t="shared" si="4"/>
        <v>12</v>
      </c>
      <c r="P22" s="368">
        <f t="shared" si="4"/>
        <v>13</v>
      </c>
      <c r="Q22" s="95" t="s">
        <v>71</v>
      </c>
    </row>
    <row r="23" spans="2:17">
      <c r="B23" s="214">
        <v>2006</v>
      </c>
      <c r="C23" s="364">
        <v>1</v>
      </c>
      <c r="D23" s="343">
        <v>233927</v>
      </c>
      <c r="E23" s="344">
        <v>225734</v>
      </c>
      <c r="F23" s="344">
        <v>224101</v>
      </c>
      <c r="G23" s="344">
        <v>223193</v>
      </c>
      <c r="H23" s="344">
        <v>222383</v>
      </c>
      <c r="I23" s="344">
        <v>223724</v>
      </c>
      <c r="J23" s="344">
        <v>223743</v>
      </c>
      <c r="K23" s="344">
        <v>223765</v>
      </c>
      <c r="L23" s="344">
        <v>223669</v>
      </c>
      <c r="M23" s="344">
        <v>223601</v>
      </c>
      <c r="N23" s="344">
        <v>223558</v>
      </c>
      <c r="O23" s="344">
        <v>223558</v>
      </c>
      <c r="P23" s="345">
        <v>223558</v>
      </c>
      <c r="Q23" s="311">
        <f ca="1">OFFSET($Q$22,$C23,-$C23)</f>
        <v>223558</v>
      </c>
    </row>
    <row r="24" spans="2:17">
      <c r="B24" s="214">
        <v>2007</v>
      </c>
      <c r="C24" s="365">
        <v>2</v>
      </c>
      <c r="D24" s="346">
        <v>230176</v>
      </c>
      <c r="E24" s="347">
        <v>224714</v>
      </c>
      <c r="F24" s="347">
        <v>222707</v>
      </c>
      <c r="G24" s="347">
        <v>221871</v>
      </c>
      <c r="H24" s="347">
        <v>225215</v>
      </c>
      <c r="I24" s="347">
        <v>223977</v>
      </c>
      <c r="J24" s="347">
        <v>224027</v>
      </c>
      <c r="K24" s="347">
        <v>223933</v>
      </c>
      <c r="L24" s="347">
        <v>223907</v>
      </c>
      <c r="M24" s="347">
        <v>224004</v>
      </c>
      <c r="N24" s="347">
        <v>224036</v>
      </c>
      <c r="O24" s="347">
        <v>224036</v>
      </c>
      <c r="P24" s="348"/>
      <c r="Q24" s="176">
        <f t="shared" ref="Q24:Q35" ca="1" si="5">OFFSET($Q$22,$C24,-$C24)</f>
        <v>224036</v>
      </c>
    </row>
    <row r="25" spans="2:17">
      <c r="B25" s="214">
        <v>2008</v>
      </c>
      <c r="C25" s="365">
        <v>3</v>
      </c>
      <c r="D25" s="346">
        <v>225361</v>
      </c>
      <c r="E25" s="347">
        <v>219714</v>
      </c>
      <c r="F25" s="347">
        <v>217321</v>
      </c>
      <c r="G25" s="347">
        <v>223774</v>
      </c>
      <c r="H25" s="347">
        <v>225325</v>
      </c>
      <c r="I25" s="347">
        <v>223809</v>
      </c>
      <c r="J25" s="347">
        <v>223680</v>
      </c>
      <c r="K25" s="347">
        <v>223450</v>
      </c>
      <c r="L25" s="347">
        <v>223544</v>
      </c>
      <c r="M25" s="347">
        <v>223660</v>
      </c>
      <c r="N25" s="347">
        <v>223697</v>
      </c>
      <c r="O25" s="347"/>
      <c r="P25" s="348"/>
      <c r="Q25" s="176">
        <f t="shared" ca="1" si="5"/>
        <v>223697</v>
      </c>
    </row>
    <row r="26" spans="2:17">
      <c r="B26" s="214">
        <v>2009</v>
      </c>
      <c r="C26" s="365">
        <v>4</v>
      </c>
      <c r="D26" s="346">
        <v>211284</v>
      </c>
      <c r="E26" s="347">
        <v>215963</v>
      </c>
      <c r="F26" s="347">
        <v>218664</v>
      </c>
      <c r="G26" s="347">
        <v>217849</v>
      </c>
      <c r="H26" s="347">
        <v>215981</v>
      </c>
      <c r="I26" s="347">
        <v>214561</v>
      </c>
      <c r="J26" s="347">
        <v>214391</v>
      </c>
      <c r="K26" s="347">
        <v>214395</v>
      </c>
      <c r="L26" s="347">
        <v>214468</v>
      </c>
      <c r="M26" s="347">
        <v>214445</v>
      </c>
      <c r="N26" s="347"/>
      <c r="O26" s="347"/>
      <c r="P26" s="348"/>
      <c r="Q26" s="176">
        <f t="shared" ca="1" si="5"/>
        <v>214445</v>
      </c>
    </row>
    <row r="27" spans="2:17">
      <c r="B27" s="214">
        <v>2010</v>
      </c>
      <c r="C27" s="365">
        <v>5</v>
      </c>
      <c r="D27" s="346">
        <v>212024</v>
      </c>
      <c r="E27" s="347">
        <v>221439</v>
      </c>
      <c r="F27" s="347">
        <v>220313</v>
      </c>
      <c r="G27" s="347">
        <v>218938</v>
      </c>
      <c r="H27" s="347">
        <v>218873</v>
      </c>
      <c r="I27" s="347">
        <v>220610</v>
      </c>
      <c r="J27" s="347">
        <v>220938</v>
      </c>
      <c r="K27" s="347">
        <v>221576</v>
      </c>
      <c r="L27" s="347">
        <v>221628</v>
      </c>
      <c r="M27" s="347"/>
      <c r="N27" s="347"/>
      <c r="O27" s="347"/>
      <c r="P27" s="348"/>
      <c r="Q27" s="176">
        <f t="shared" ca="1" si="5"/>
        <v>221628</v>
      </c>
    </row>
    <row r="28" spans="2:17">
      <c r="B28" s="214">
        <v>2011</v>
      </c>
      <c r="C28" s="365">
        <v>6</v>
      </c>
      <c r="D28" s="346">
        <v>289863</v>
      </c>
      <c r="E28" s="347">
        <v>298147</v>
      </c>
      <c r="F28" s="347">
        <v>295716</v>
      </c>
      <c r="G28" s="347">
        <v>293527</v>
      </c>
      <c r="H28" s="347">
        <v>293758</v>
      </c>
      <c r="I28" s="347">
        <v>294427</v>
      </c>
      <c r="J28" s="347">
        <v>294713</v>
      </c>
      <c r="K28" s="347">
        <v>294673</v>
      </c>
      <c r="L28" s="347"/>
      <c r="M28" s="347"/>
      <c r="N28" s="347"/>
      <c r="O28" s="347"/>
      <c r="P28" s="348"/>
      <c r="Q28" s="176">
        <f t="shared" ca="1" si="5"/>
        <v>294673</v>
      </c>
    </row>
    <row r="29" spans="2:17">
      <c r="B29" s="214">
        <v>2012</v>
      </c>
      <c r="C29" s="365">
        <v>7</v>
      </c>
      <c r="D29" s="346">
        <v>268568</v>
      </c>
      <c r="E29" s="347">
        <v>273222</v>
      </c>
      <c r="F29" s="347">
        <v>272219</v>
      </c>
      <c r="G29" s="347">
        <v>272657</v>
      </c>
      <c r="H29" s="347">
        <v>271057</v>
      </c>
      <c r="I29" s="347">
        <v>269817</v>
      </c>
      <c r="J29" s="347">
        <v>269763</v>
      </c>
      <c r="K29" s="347"/>
      <c r="L29" s="347"/>
      <c r="M29" s="347"/>
      <c r="N29" s="347"/>
      <c r="O29" s="347"/>
      <c r="P29" s="348"/>
      <c r="Q29" s="176">
        <f t="shared" ca="1" si="5"/>
        <v>269763</v>
      </c>
    </row>
    <row r="30" spans="2:17">
      <c r="B30" s="214">
        <v>2013</v>
      </c>
      <c r="C30" s="365">
        <v>8</v>
      </c>
      <c r="D30" s="346">
        <v>261945</v>
      </c>
      <c r="E30" s="347">
        <v>275360</v>
      </c>
      <c r="F30" s="347">
        <v>274935</v>
      </c>
      <c r="G30" s="347">
        <v>274262</v>
      </c>
      <c r="H30" s="347">
        <v>273275</v>
      </c>
      <c r="I30" s="347">
        <v>271810</v>
      </c>
      <c r="J30" s="347"/>
      <c r="K30" s="347"/>
      <c r="L30" s="347"/>
      <c r="M30" s="347"/>
      <c r="N30" s="347"/>
      <c r="O30" s="347"/>
      <c r="P30" s="348"/>
      <c r="Q30" s="176">
        <f t="shared" ca="1" si="5"/>
        <v>271810</v>
      </c>
    </row>
    <row r="31" spans="2:17">
      <c r="B31" s="214">
        <v>2014</v>
      </c>
      <c r="C31" s="365">
        <v>9</v>
      </c>
      <c r="D31" s="346">
        <v>232400</v>
      </c>
      <c r="E31" s="347">
        <v>241510</v>
      </c>
      <c r="F31" s="347">
        <v>242330</v>
      </c>
      <c r="G31" s="347">
        <v>247851</v>
      </c>
      <c r="H31" s="347">
        <v>247245</v>
      </c>
      <c r="I31" s="347"/>
      <c r="J31" s="347"/>
      <c r="K31" s="347"/>
      <c r="L31" s="347"/>
      <c r="M31" s="347"/>
      <c r="N31" s="347"/>
      <c r="O31" s="347"/>
      <c r="P31" s="348"/>
      <c r="Q31" s="176">
        <f t="shared" ca="1" si="5"/>
        <v>247245</v>
      </c>
    </row>
    <row r="32" spans="2:17">
      <c r="B32" s="214">
        <v>2015</v>
      </c>
      <c r="C32" s="365">
        <v>10</v>
      </c>
      <c r="D32" s="346">
        <v>235521</v>
      </c>
      <c r="E32" s="347">
        <v>251022</v>
      </c>
      <c r="F32" s="347">
        <v>267514</v>
      </c>
      <c r="G32" s="347">
        <v>267747</v>
      </c>
      <c r="H32" s="347"/>
      <c r="I32" s="347"/>
      <c r="J32" s="347"/>
      <c r="K32" s="347"/>
      <c r="L32" s="347"/>
      <c r="M32" s="347"/>
      <c r="N32" s="347"/>
      <c r="O32" s="347"/>
      <c r="P32" s="348"/>
      <c r="Q32" s="176">
        <f t="shared" ca="1" si="5"/>
        <v>267747</v>
      </c>
    </row>
    <row r="33" spans="2:17">
      <c r="B33" s="214">
        <v>2016</v>
      </c>
      <c r="C33" s="365">
        <v>11</v>
      </c>
      <c r="D33" s="346">
        <v>239385</v>
      </c>
      <c r="E33" s="347">
        <v>246401</v>
      </c>
      <c r="F33" s="347">
        <v>245398</v>
      </c>
      <c r="G33" s="347"/>
      <c r="H33" s="347"/>
      <c r="I33" s="347"/>
      <c r="J33" s="347"/>
      <c r="K33" s="347"/>
      <c r="L33" s="347"/>
      <c r="M33" s="347"/>
      <c r="N33" s="347"/>
      <c r="O33" s="347"/>
      <c r="P33" s="348"/>
      <c r="Q33" s="176">
        <f t="shared" ca="1" si="5"/>
        <v>245398</v>
      </c>
    </row>
    <row r="34" spans="2:17">
      <c r="B34" s="214">
        <v>2017</v>
      </c>
      <c r="C34" s="365">
        <v>12</v>
      </c>
      <c r="D34" s="346">
        <v>257904</v>
      </c>
      <c r="E34" s="347">
        <v>259549</v>
      </c>
      <c r="F34" s="347"/>
      <c r="G34" s="347"/>
      <c r="H34" s="347"/>
      <c r="I34" s="347"/>
      <c r="J34" s="347"/>
      <c r="K34" s="347"/>
      <c r="L34" s="347"/>
      <c r="M34" s="347"/>
      <c r="N34" s="347"/>
      <c r="O34" s="347"/>
      <c r="P34" s="348"/>
      <c r="Q34" s="176">
        <f t="shared" ca="1" si="5"/>
        <v>259549</v>
      </c>
    </row>
    <row r="35" spans="2:17">
      <c r="B35" s="164">
        <v>2018</v>
      </c>
      <c r="C35" s="366">
        <v>13</v>
      </c>
      <c r="D35" s="349">
        <v>262936</v>
      </c>
      <c r="E35" s="350"/>
      <c r="F35" s="350"/>
      <c r="G35" s="350"/>
      <c r="H35" s="350"/>
      <c r="I35" s="350"/>
      <c r="J35" s="350"/>
      <c r="K35" s="350"/>
      <c r="L35" s="350"/>
      <c r="M35" s="350"/>
      <c r="N35" s="350"/>
      <c r="O35" s="350"/>
      <c r="P35" s="351"/>
      <c r="Q35" s="176">
        <f t="shared" ca="1" si="5"/>
        <v>262936</v>
      </c>
    </row>
    <row r="36" spans="2:17" ht="15.6">
      <c r="B36" s="177" t="s">
        <v>72</v>
      </c>
      <c r="C36" s="178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5"/>
      <c r="Q36" s="312">
        <f ca="1">SUM(Q23:Q35)</f>
        <v>3226485</v>
      </c>
    </row>
  </sheetData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09F75-2DCD-4466-980E-10510464ED4B}">
  <sheetPr codeName="Sheet5">
    <tabColor theme="8" tint="0.59999389629810485"/>
  </sheetPr>
  <dimension ref="A2:R148"/>
  <sheetViews>
    <sheetView topLeftCell="A58" zoomScaleNormal="100" workbookViewId="0">
      <selection activeCell="G83" sqref="G83"/>
    </sheetView>
  </sheetViews>
  <sheetFormatPr defaultRowHeight="14.45"/>
  <cols>
    <col min="1" max="1" width="16.28515625" bestFit="1" customWidth="1"/>
    <col min="2" max="2" width="11.140625" bestFit="1" customWidth="1"/>
    <col min="4" max="12" width="10" bestFit="1" customWidth="1"/>
    <col min="13" max="16" width="8.5703125" bestFit="1" customWidth="1"/>
    <col min="17" max="17" width="11.7109375" customWidth="1"/>
    <col min="18" max="18" width="20.7109375" bestFit="1" customWidth="1"/>
  </cols>
  <sheetData>
    <row r="2" spans="2:18" ht="15.6">
      <c r="B2" s="313" t="s">
        <v>120</v>
      </c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5"/>
    </row>
    <row r="3" spans="2:18">
      <c r="B3" s="325" t="s">
        <v>121</v>
      </c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7"/>
    </row>
    <row r="4" spans="2:18">
      <c r="B4" s="22" t="s">
        <v>33</v>
      </c>
      <c r="C4" s="227" t="s">
        <v>117</v>
      </c>
      <c r="D4" s="67">
        <v>1</v>
      </c>
      <c r="E4" s="67">
        <f>D4+1</f>
        <v>2</v>
      </c>
      <c r="F4" s="67">
        <f t="shared" ref="F4:P4" si="0">E4+1</f>
        <v>3</v>
      </c>
      <c r="G4" s="67">
        <f t="shared" si="0"/>
        <v>4</v>
      </c>
      <c r="H4" s="67">
        <f t="shared" si="0"/>
        <v>5</v>
      </c>
      <c r="I4" s="67">
        <f t="shared" si="0"/>
        <v>6</v>
      </c>
      <c r="J4" s="67">
        <f t="shared" si="0"/>
        <v>7</v>
      </c>
      <c r="K4" s="67">
        <f t="shared" si="0"/>
        <v>8</v>
      </c>
      <c r="L4" s="67">
        <f t="shared" si="0"/>
        <v>9</v>
      </c>
      <c r="M4" s="67">
        <f t="shared" si="0"/>
        <v>10</v>
      </c>
      <c r="N4" s="67">
        <f t="shared" si="0"/>
        <v>11</v>
      </c>
      <c r="O4" s="67">
        <f t="shared" si="0"/>
        <v>12</v>
      </c>
      <c r="P4" s="68">
        <f t="shared" si="0"/>
        <v>13</v>
      </c>
      <c r="Q4" s="95" t="s">
        <v>71</v>
      </c>
    </row>
    <row r="5" spans="2:18">
      <c r="B5" s="214">
        <f t="shared" ref="B5:B15" si="1">B6-1</f>
        <v>2006</v>
      </c>
      <c r="C5" s="354">
        <v>1</v>
      </c>
      <c r="D5" s="71">
        <v>300604.57484447316</v>
      </c>
      <c r="E5" s="71">
        <v>527679.36421279202</v>
      </c>
      <c r="F5" s="71">
        <v>606023.0313527399</v>
      </c>
      <c r="G5" s="71">
        <v>625411.76050601073</v>
      </c>
      <c r="H5" s="71">
        <v>635574.98348528985</v>
      </c>
      <c r="I5" s="71">
        <v>636509.07915578515</v>
      </c>
      <c r="J5" s="71">
        <v>636694.4750010136</v>
      </c>
      <c r="K5" s="71">
        <v>636706.85550448811</v>
      </c>
      <c r="L5" s="71">
        <v>636708.63482828555</v>
      </c>
      <c r="M5" s="71">
        <v>636708.89014693152</v>
      </c>
      <c r="N5" s="71">
        <v>636708.92040923575</v>
      </c>
      <c r="O5" s="71">
        <v>636708.9278190207</v>
      </c>
      <c r="P5" s="165">
        <v>636708.92906405963</v>
      </c>
      <c r="Q5" s="311">
        <f t="shared" ref="Q5:Q17" ca="1" si="2">OFFSET($Q$4,$C5,-$C5)</f>
        <v>636708.92906405963</v>
      </c>
      <c r="R5" s="71"/>
    </row>
    <row r="6" spans="2:18">
      <c r="B6" s="214">
        <f t="shared" si="1"/>
        <v>2007</v>
      </c>
      <c r="C6" s="354">
        <f t="shared" ref="C6:C17" si="3">C5+1</f>
        <v>2</v>
      </c>
      <c r="D6" s="71">
        <v>302300.32627087954</v>
      </c>
      <c r="E6" s="71">
        <v>642468.43885465362</v>
      </c>
      <c r="F6" s="71">
        <v>778551.85770896694</v>
      </c>
      <c r="G6" s="71">
        <v>842933.40140719246</v>
      </c>
      <c r="H6" s="71">
        <v>854390.63770310162</v>
      </c>
      <c r="I6" s="71">
        <v>855578.46749977698</v>
      </c>
      <c r="J6" s="71">
        <v>855759.46669200074</v>
      </c>
      <c r="K6" s="71">
        <v>855788.84773639136</v>
      </c>
      <c r="L6" s="71">
        <v>855791.55427430733</v>
      </c>
      <c r="M6" s="71">
        <v>855792.11808001879</v>
      </c>
      <c r="N6" s="71">
        <v>855792.20562892943</v>
      </c>
      <c r="O6" s="71">
        <v>855792.22003023501</v>
      </c>
      <c r="P6" s="165">
        <v>0</v>
      </c>
      <c r="Q6" s="176">
        <f t="shared" ca="1" si="2"/>
        <v>855792.22003023501</v>
      </c>
    </row>
    <row r="7" spans="2:18">
      <c r="B7" s="214">
        <f t="shared" si="1"/>
        <v>2008</v>
      </c>
      <c r="C7" s="354">
        <f t="shared" si="3"/>
        <v>3</v>
      </c>
      <c r="D7" s="71">
        <v>367781.8497434546</v>
      </c>
      <c r="E7" s="71">
        <v>574490.06612763531</v>
      </c>
      <c r="F7" s="71">
        <v>655661.22182242165</v>
      </c>
      <c r="G7" s="71">
        <v>699483.78825849411</v>
      </c>
      <c r="H7" s="71">
        <v>714871.636434871</v>
      </c>
      <c r="I7" s="71">
        <v>716039.48045490263</v>
      </c>
      <c r="J7" s="71">
        <v>716231.23028182634</v>
      </c>
      <c r="K7" s="71">
        <v>716262.70621797035</v>
      </c>
      <c r="L7" s="71">
        <v>716267.33414250729</v>
      </c>
      <c r="M7" s="71">
        <v>716267.83662322781</v>
      </c>
      <c r="N7" s="71">
        <v>716267.89621897356</v>
      </c>
      <c r="O7" s="71">
        <v>0</v>
      </c>
      <c r="P7" s="165">
        <v>0</v>
      </c>
      <c r="Q7" s="176">
        <f t="shared" ca="1" si="2"/>
        <v>716267.89621897356</v>
      </c>
    </row>
    <row r="8" spans="2:18">
      <c r="B8" s="214">
        <f t="shared" si="1"/>
        <v>2009</v>
      </c>
      <c r="C8" s="354">
        <f t="shared" si="3"/>
        <v>4</v>
      </c>
      <c r="D8" s="71">
        <v>283356.87358498696</v>
      </c>
      <c r="E8" s="71">
        <v>702503.17354979506</v>
      </c>
      <c r="F8" s="71">
        <v>815824.23110107868</v>
      </c>
      <c r="G8" s="71">
        <v>872443.17033701111</v>
      </c>
      <c r="H8" s="71">
        <v>893356.74599433679</v>
      </c>
      <c r="I8" s="71">
        <v>894932.60629904107</v>
      </c>
      <c r="J8" s="71">
        <v>895189.93542066426</v>
      </c>
      <c r="K8" s="71">
        <v>895218.77949092397</v>
      </c>
      <c r="L8" s="71">
        <v>895222.66528736975</v>
      </c>
      <c r="M8" s="71">
        <v>895223.15408271423</v>
      </c>
      <c r="N8" s="71">
        <v>0</v>
      </c>
      <c r="O8" s="71">
        <v>0</v>
      </c>
      <c r="P8" s="165">
        <v>0</v>
      </c>
      <c r="Q8" s="176">
        <f t="shared" ca="1" si="2"/>
        <v>895223.15408271423</v>
      </c>
    </row>
    <row r="9" spans="2:18">
      <c r="B9" s="214">
        <f t="shared" si="1"/>
        <v>2010</v>
      </c>
      <c r="C9" s="354">
        <f t="shared" si="3"/>
        <v>5</v>
      </c>
      <c r="D9" s="71">
        <v>613741.56539458537</v>
      </c>
      <c r="E9" s="71">
        <v>852370.20390034537</v>
      </c>
      <c r="F9" s="71">
        <v>1002108.0309796379</v>
      </c>
      <c r="G9" s="71">
        <v>1072096.2015764648</v>
      </c>
      <c r="H9" s="71">
        <v>1083926.2868127185</v>
      </c>
      <c r="I9" s="71">
        <v>1086254.4522541915</v>
      </c>
      <c r="J9" s="71">
        <v>1086527.1892552217</v>
      </c>
      <c r="K9" s="71">
        <v>1086556.997340854</v>
      </c>
      <c r="L9" s="71">
        <v>1086560.4287761811</v>
      </c>
      <c r="M9" s="71">
        <v>0</v>
      </c>
      <c r="N9" s="71">
        <v>0</v>
      </c>
      <c r="O9" s="71">
        <v>0</v>
      </c>
      <c r="P9" s="165">
        <v>0</v>
      </c>
      <c r="Q9" s="176">
        <f t="shared" ca="1" si="2"/>
        <v>1086560.4287761811</v>
      </c>
    </row>
    <row r="10" spans="2:18">
      <c r="B10" s="214">
        <f t="shared" si="1"/>
        <v>2011</v>
      </c>
      <c r="C10" s="354">
        <f t="shared" si="3"/>
        <v>6</v>
      </c>
      <c r="D10" s="71">
        <v>800575.70318782248</v>
      </c>
      <c r="E10" s="71">
        <v>1369827.5166976317</v>
      </c>
      <c r="F10" s="71">
        <v>1485251.0681458903</v>
      </c>
      <c r="G10" s="71">
        <v>1551350.2337388245</v>
      </c>
      <c r="H10" s="71">
        <v>1562484.0149158197</v>
      </c>
      <c r="I10" s="71">
        <v>1563299.9790240526</v>
      </c>
      <c r="J10" s="71">
        <v>1563561.8322425876</v>
      </c>
      <c r="K10" s="71">
        <v>1563591.2841592026</v>
      </c>
      <c r="L10" s="71">
        <v>0</v>
      </c>
      <c r="M10" s="71">
        <v>0</v>
      </c>
      <c r="N10" s="71">
        <v>0</v>
      </c>
      <c r="O10" s="71">
        <v>0</v>
      </c>
      <c r="P10" s="165">
        <v>0</v>
      </c>
      <c r="Q10" s="176">
        <f t="shared" ca="1" si="2"/>
        <v>1563591.2841592026</v>
      </c>
    </row>
    <row r="11" spans="2:18">
      <c r="B11" s="214">
        <f t="shared" si="1"/>
        <v>2012</v>
      </c>
      <c r="C11" s="354">
        <f t="shared" si="3"/>
        <v>7</v>
      </c>
      <c r="D11" s="71">
        <v>221064.2040358159</v>
      </c>
      <c r="E11" s="71">
        <v>492238.4907353351</v>
      </c>
      <c r="F11" s="71">
        <v>589052.88774477469</v>
      </c>
      <c r="G11" s="71">
        <v>611811.81153935695</v>
      </c>
      <c r="H11" s="71">
        <v>617740.86197771563</v>
      </c>
      <c r="I11" s="71">
        <v>618445.1238842064</v>
      </c>
      <c r="J11" s="71">
        <v>618553.50136025203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165">
        <v>0</v>
      </c>
      <c r="Q11" s="176">
        <f t="shared" ca="1" si="2"/>
        <v>618553.50136025203</v>
      </c>
    </row>
    <row r="12" spans="2:18">
      <c r="B12" s="214">
        <f t="shared" si="1"/>
        <v>2013</v>
      </c>
      <c r="C12" s="354">
        <f t="shared" si="3"/>
        <v>8</v>
      </c>
      <c r="D12" s="71">
        <v>271448.18420886272</v>
      </c>
      <c r="E12" s="71">
        <v>441906.8341768891</v>
      </c>
      <c r="F12" s="71">
        <v>580623.30567054125</v>
      </c>
      <c r="G12" s="71">
        <v>622693.16112439765</v>
      </c>
      <c r="H12" s="71">
        <v>628059.6437531102</v>
      </c>
      <c r="I12" s="71">
        <v>629956.08094680798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165">
        <v>0</v>
      </c>
      <c r="Q12" s="176">
        <f t="shared" ca="1" si="2"/>
        <v>629956.08094680798</v>
      </c>
    </row>
    <row r="13" spans="2:18">
      <c r="B13" s="214">
        <f t="shared" si="1"/>
        <v>2014</v>
      </c>
      <c r="C13" s="354">
        <f t="shared" si="3"/>
        <v>9</v>
      </c>
      <c r="D13" s="71">
        <v>263708.63407596434</v>
      </c>
      <c r="E13" s="71">
        <v>346557.74716442783</v>
      </c>
      <c r="F13" s="71">
        <v>411907.72609576338</v>
      </c>
      <c r="G13" s="71">
        <v>455925.34096954111</v>
      </c>
      <c r="H13" s="71">
        <v>463255.0667386764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165">
        <v>0</v>
      </c>
      <c r="Q13" s="176">
        <f t="shared" ca="1" si="2"/>
        <v>463255.0667386764</v>
      </c>
    </row>
    <row r="14" spans="2:18">
      <c r="B14" s="214">
        <f t="shared" si="1"/>
        <v>2015</v>
      </c>
      <c r="C14" s="354">
        <f t="shared" si="3"/>
        <v>10</v>
      </c>
      <c r="D14" s="71">
        <v>201766.87846893599</v>
      </c>
      <c r="E14" s="71">
        <v>510063.01860960689</v>
      </c>
      <c r="F14" s="71">
        <v>664447.70055968384</v>
      </c>
      <c r="G14" s="71">
        <v>702988.800221649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165">
        <v>0</v>
      </c>
      <c r="Q14" s="176">
        <f t="shared" ca="1" si="2"/>
        <v>702988.800221649</v>
      </c>
    </row>
    <row r="15" spans="2:18">
      <c r="B15" s="214">
        <f t="shared" si="1"/>
        <v>2016</v>
      </c>
      <c r="C15" s="354">
        <f t="shared" si="3"/>
        <v>11</v>
      </c>
      <c r="D15" s="71">
        <v>374504.86515123566</v>
      </c>
      <c r="E15" s="71">
        <v>575921.37986981531</v>
      </c>
      <c r="F15" s="71">
        <v>700128.91172468499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165">
        <v>0</v>
      </c>
      <c r="Q15" s="176">
        <f t="shared" ca="1" si="2"/>
        <v>700128.91172468499</v>
      </c>
    </row>
    <row r="16" spans="2:18">
      <c r="B16" s="214">
        <f>B17-1</f>
        <v>2017</v>
      </c>
      <c r="C16" s="354">
        <f t="shared" si="3"/>
        <v>12</v>
      </c>
      <c r="D16" s="71">
        <v>336548.28580991924</v>
      </c>
      <c r="E16" s="71">
        <v>553453.92369091709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165">
        <v>0</v>
      </c>
      <c r="Q16" s="176">
        <f t="shared" ca="1" si="2"/>
        <v>553453.92369091709</v>
      </c>
    </row>
    <row r="17" spans="2:17">
      <c r="B17" s="214">
        <v>2018</v>
      </c>
      <c r="C17" s="354">
        <f t="shared" si="3"/>
        <v>13</v>
      </c>
      <c r="D17" s="74">
        <v>138078.26998063194</v>
      </c>
      <c r="E17" s="74">
        <v>0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308">
        <v>0</v>
      </c>
      <c r="Q17" s="176">
        <f t="shared" ca="1" si="2"/>
        <v>138078.26998063194</v>
      </c>
    </row>
    <row r="18" spans="2:17" ht="15.6">
      <c r="B18" s="177" t="s">
        <v>72</v>
      </c>
      <c r="C18" s="178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5"/>
      <c r="Q18" s="312">
        <f ca="1">SUM(Q5:Q17)</f>
        <v>9560558.4669949859</v>
      </c>
    </row>
    <row r="21" spans="2:17" ht="15.6">
      <c r="B21" s="313" t="s">
        <v>122</v>
      </c>
      <c r="C21" s="314"/>
      <c r="D21" s="314"/>
      <c r="E21" s="314"/>
      <c r="F21" s="314"/>
      <c r="G21" s="314"/>
      <c r="H21" s="314"/>
      <c r="I21" s="314"/>
      <c r="J21" s="314"/>
      <c r="K21" s="314"/>
      <c r="L21" s="314"/>
      <c r="M21" s="314"/>
      <c r="N21" s="314"/>
      <c r="O21" s="314"/>
      <c r="P21" s="315"/>
    </row>
    <row r="22" spans="2:17">
      <c r="B22" s="22" t="s">
        <v>33</v>
      </c>
      <c r="C22" s="227" t="s">
        <v>117</v>
      </c>
      <c r="D22" s="367">
        <v>1</v>
      </c>
      <c r="E22" s="367">
        <f>D22+1</f>
        <v>2</v>
      </c>
      <c r="F22" s="367">
        <f t="shared" ref="F22:P22" si="4">E22+1</f>
        <v>3</v>
      </c>
      <c r="G22" s="367">
        <f t="shared" si="4"/>
        <v>4</v>
      </c>
      <c r="H22" s="367">
        <f t="shared" si="4"/>
        <v>5</v>
      </c>
      <c r="I22" s="367">
        <f t="shared" si="4"/>
        <v>6</v>
      </c>
      <c r="J22" s="367">
        <f t="shared" si="4"/>
        <v>7</v>
      </c>
      <c r="K22" s="367">
        <f t="shared" si="4"/>
        <v>8</v>
      </c>
      <c r="L22" s="367">
        <f t="shared" si="4"/>
        <v>9</v>
      </c>
      <c r="M22" s="367">
        <f t="shared" si="4"/>
        <v>10</v>
      </c>
      <c r="N22" s="367">
        <f t="shared" si="4"/>
        <v>11</v>
      </c>
      <c r="O22" s="367">
        <f t="shared" si="4"/>
        <v>12</v>
      </c>
      <c r="P22" s="368">
        <f t="shared" si="4"/>
        <v>13</v>
      </c>
    </row>
    <row r="23" spans="2:17">
      <c r="B23" s="214">
        <v>2006</v>
      </c>
      <c r="C23" s="372">
        <v>1</v>
      </c>
      <c r="D23" s="316">
        <f t="shared" ref="D23:D34" si="5">E5/D5</f>
        <v>1.7553936578836262</v>
      </c>
      <c r="E23" s="317">
        <f t="shared" ref="E23:O23" si="6">F5/E5</f>
        <v>1.1484683170372283</v>
      </c>
      <c r="F23" s="317">
        <f t="shared" si="6"/>
        <v>1.0319933866374551</v>
      </c>
      <c r="G23" s="317">
        <f t="shared" si="6"/>
        <v>1.0162504506967638</v>
      </c>
      <c r="H23" s="317">
        <f t="shared" si="6"/>
        <v>1.001469686024099</v>
      </c>
      <c r="I23" s="317">
        <f t="shared" si="6"/>
        <v>1.0002912697576511</v>
      </c>
      <c r="J23" s="317">
        <f t="shared" si="6"/>
        <v>1.000019444967658</v>
      </c>
      <c r="K23" s="317">
        <f t="shared" si="6"/>
        <v>1.0000027945730159</v>
      </c>
      <c r="L23" s="317">
        <f t="shared" si="6"/>
        <v>1.000000400997618</v>
      </c>
      <c r="M23" s="317">
        <f t="shared" si="6"/>
        <v>1.000000047529263</v>
      </c>
      <c r="N23" s="317">
        <f t="shared" si="6"/>
        <v>1.0000000116376333</v>
      </c>
      <c r="O23" s="317">
        <f t="shared" si="6"/>
        <v>1.0000000019554287</v>
      </c>
      <c r="P23" s="318"/>
    </row>
    <row r="24" spans="2:17">
      <c r="B24" s="214">
        <v>2007</v>
      </c>
      <c r="C24" s="370">
        <v>2</v>
      </c>
      <c r="D24" s="319">
        <f t="shared" si="5"/>
        <v>2.1252654496937682</v>
      </c>
      <c r="E24" s="117">
        <f t="shared" ref="E24:N24" si="7">F6/E6</f>
        <v>1.2118133913269156</v>
      </c>
      <c r="F24" s="117">
        <f t="shared" si="7"/>
        <v>1.0826939696575641</v>
      </c>
      <c r="G24" s="117">
        <f t="shared" si="7"/>
        <v>1.0135921014362255</v>
      </c>
      <c r="H24" s="117">
        <f t="shared" si="7"/>
        <v>1.0013902654643649</v>
      </c>
      <c r="I24" s="117">
        <f t="shared" si="7"/>
        <v>1.0002115518320052</v>
      </c>
      <c r="J24" s="117">
        <f t="shared" si="7"/>
        <v>1.0000343332975377</v>
      </c>
      <c r="K24" s="117">
        <f t="shared" si="7"/>
        <v>1.0000031626234942</v>
      </c>
      <c r="L24" s="117">
        <f t="shared" si="7"/>
        <v>1.0000006588119603</v>
      </c>
      <c r="M24" s="117">
        <f t="shared" si="7"/>
        <v>1.000000102301609</v>
      </c>
      <c r="N24" s="117">
        <f t="shared" si="7"/>
        <v>1.0000000168280401</v>
      </c>
      <c r="O24" s="117"/>
      <c r="P24" s="320"/>
    </row>
    <row r="25" spans="2:17">
      <c r="B25" s="214">
        <v>2008</v>
      </c>
      <c r="C25" s="370">
        <v>3</v>
      </c>
      <c r="D25" s="319">
        <f t="shared" si="5"/>
        <v>1.5620402870026608</v>
      </c>
      <c r="E25" s="117">
        <f t="shared" ref="E25:M25" si="8">F7/E7</f>
        <v>1.1412925313781708</v>
      </c>
      <c r="F25" s="117">
        <f t="shared" si="8"/>
        <v>1.066837209487953</v>
      </c>
      <c r="G25" s="117">
        <f t="shared" si="8"/>
        <v>1.0219988632112376</v>
      </c>
      <c r="H25" s="117">
        <f t="shared" si="8"/>
        <v>1.0016336415665557</v>
      </c>
      <c r="I25" s="117">
        <f t="shared" si="8"/>
        <v>1.0002677922546979</v>
      </c>
      <c r="J25" s="117">
        <f t="shared" si="8"/>
        <v>1.0000439466122297</v>
      </c>
      <c r="K25" s="117">
        <f t="shared" si="8"/>
        <v>1.0000064612110846</v>
      </c>
      <c r="L25" s="117">
        <f t="shared" si="8"/>
        <v>1.0000007015267856</v>
      </c>
      <c r="M25" s="117">
        <f t="shared" si="8"/>
        <v>1.0000000832031577</v>
      </c>
      <c r="N25" s="117"/>
      <c r="O25" s="117"/>
      <c r="P25" s="320"/>
    </row>
    <row r="26" spans="2:17">
      <c r="B26" s="214">
        <v>2009</v>
      </c>
      <c r="C26" s="370">
        <v>4</v>
      </c>
      <c r="D26" s="319">
        <f t="shared" si="5"/>
        <v>2.4792169840873615</v>
      </c>
      <c r="E26" s="117">
        <f t="shared" ref="E26:L26" si="9">F8/E8</f>
        <v>1.1613103852309519</v>
      </c>
      <c r="F26" s="117">
        <f t="shared" si="9"/>
        <v>1.0694009041132753</v>
      </c>
      <c r="G26" s="117">
        <f t="shared" si="9"/>
        <v>1.0239712755723069</v>
      </c>
      <c r="H26" s="117">
        <f t="shared" si="9"/>
        <v>1.0017639764984931</v>
      </c>
      <c r="I26" s="117">
        <f t="shared" si="9"/>
        <v>1.0002875402234894</v>
      </c>
      <c r="J26" s="117">
        <f t="shared" si="9"/>
        <v>1.0000322211735391</v>
      </c>
      <c r="K26" s="117">
        <f t="shared" si="9"/>
        <v>1.00000434061096</v>
      </c>
      <c r="L26" s="117">
        <f t="shared" si="9"/>
        <v>1.0000005460042103</v>
      </c>
      <c r="M26" s="117"/>
      <c r="N26" s="117"/>
      <c r="O26" s="117"/>
      <c r="P26" s="320"/>
    </row>
    <row r="27" spans="2:17">
      <c r="B27" s="214">
        <v>2010</v>
      </c>
      <c r="C27" s="370">
        <v>5</v>
      </c>
      <c r="D27" s="319">
        <f t="shared" si="5"/>
        <v>1.3888096423000802</v>
      </c>
      <c r="E27" s="117">
        <f t="shared" ref="E27:K27" si="10">F9/E9</f>
        <v>1.1756722916804341</v>
      </c>
      <c r="F27" s="117">
        <f t="shared" si="10"/>
        <v>1.0698409437238101</v>
      </c>
      <c r="G27" s="117">
        <f t="shared" si="10"/>
        <v>1.0110345370302201</v>
      </c>
      <c r="H27" s="117">
        <f t="shared" si="10"/>
        <v>1.0021479001568629</v>
      </c>
      <c r="I27" s="117">
        <f t="shared" si="10"/>
        <v>1.0002510802146443</v>
      </c>
      <c r="J27" s="117">
        <f t="shared" si="10"/>
        <v>1.0000274342749331</v>
      </c>
      <c r="K27" s="117">
        <f t="shared" si="10"/>
        <v>1.0000031580812929</v>
      </c>
      <c r="L27" s="117"/>
      <c r="M27" s="117"/>
      <c r="N27" s="117"/>
      <c r="O27" s="117"/>
      <c r="P27" s="320"/>
    </row>
    <row r="28" spans="2:17">
      <c r="B28" s="214">
        <v>2011</v>
      </c>
      <c r="C28" s="370">
        <v>6</v>
      </c>
      <c r="D28" s="319">
        <f t="shared" si="5"/>
        <v>1.7110530724865847</v>
      </c>
      <c r="E28" s="117">
        <f t="shared" ref="E28:J28" si="11">F10/E10</f>
        <v>1.0842613760063169</v>
      </c>
      <c r="F28" s="117">
        <f t="shared" si="11"/>
        <v>1.0445036984053133</v>
      </c>
      <c r="G28" s="117">
        <f t="shared" si="11"/>
        <v>1.0071768327582369</v>
      </c>
      <c r="H28" s="117">
        <f t="shared" si="11"/>
        <v>1.0005222223718409</v>
      </c>
      <c r="I28" s="117">
        <f t="shared" si="11"/>
        <v>1.0001675003019563</v>
      </c>
      <c r="J28" s="117">
        <f t="shared" si="11"/>
        <v>1.0000188364259139</v>
      </c>
      <c r="K28" s="117"/>
      <c r="L28" s="117"/>
      <c r="M28" s="117"/>
      <c r="N28" s="117"/>
      <c r="O28" s="117"/>
      <c r="P28" s="320"/>
    </row>
    <row r="29" spans="2:17">
      <c r="B29" s="214">
        <v>2012</v>
      </c>
      <c r="C29" s="370">
        <v>7</v>
      </c>
      <c r="D29" s="319">
        <f t="shared" si="5"/>
        <v>2.2266766023122617</v>
      </c>
      <c r="E29" s="117">
        <f>F11/E11</f>
        <v>1.1966818906518515</v>
      </c>
      <c r="F29" s="117">
        <f>G11/F11</f>
        <v>1.0386364692680079</v>
      </c>
      <c r="G29" s="117">
        <f>H11/G11</f>
        <v>1.0096909708615152</v>
      </c>
      <c r="H29" s="117">
        <f>I11/H11</f>
        <v>1.0011400604198921</v>
      </c>
      <c r="I29" s="117">
        <f>J11/I11</f>
        <v>1.000175241863603</v>
      </c>
      <c r="J29" s="117"/>
      <c r="K29" s="117"/>
      <c r="L29" s="117"/>
      <c r="M29" s="117"/>
      <c r="N29" s="117"/>
      <c r="O29" s="117"/>
      <c r="P29" s="320"/>
    </row>
    <row r="30" spans="2:17">
      <c r="B30" s="214">
        <v>2013</v>
      </c>
      <c r="C30" s="370">
        <v>8</v>
      </c>
      <c r="D30" s="319">
        <f t="shared" si="5"/>
        <v>1.6279601776111676</v>
      </c>
      <c r="E30" s="117">
        <f>F12/E12</f>
        <v>1.3139043363111373</v>
      </c>
      <c r="F30" s="117">
        <f>G12/F12</f>
        <v>1.0724563672229301</v>
      </c>
      <c r="G30" s="117">
        <f>H12/G12</f>
        <v>1.0086181814154218</v>
      </c>
      <c r="H30" s="117">
        <f>I12/H12</f>
        <v>1.0030195176725019</v>
      </c>
      <c r="I30" s="117"/>
      <c r="J30" s="117"/>
      <c r="K30" s="117"/>
      <c r="L30" s="117"/>
      <c r="M30" s="117"/>
      <c r="N30" s="117"/>
      <c r="O30" s="117"/>
      <c r="P30" s="320"/>
    </row>
    <row r="31" spans="2:17">
      <c r="B31" s="214">
        <v>2014</v>
      </c>
      <c r="C31" s="370">
        <v>9</v>
      </c>
      <c r="D31" s="319">
        <f t="shared" si="5"/>
        <v>1.3141691335923338</v>
      </c>
      <c r="E31" s="117">
        <f>F13/E13</f>
        <v>1.188568801205675</v>
      </c>
      <c r="F31" s="117">
        <f>G13/F13</f>
        <v>1.1068628046650044</v>
      </c>
      <c r="G31" s="117">
        <f>H13/G13</f>
        <v>1.0160765921752635</v>
      </c>
      <c r="H31" s="117"/>
      <c r="I31" s="117"/>
      <c r="J31" s="117"/>
      <c r="K31" s="117"/>
      <c r="L31" s="117"/>
      <c r="M31" s="117"/>
      <c r="N31" s="117"/>
      <c r="O31" s="117"/>
      <c r="P31" s="320"/>
    </row>
    <row r="32" spans="2:17">
      <c r="B32" s="214">
        <v>2015</v>
      </c>
      <c r="C32" s="370">
        <v>10</v>
      </c>
      <c r="D32" s="319">
        <f t="shared" si="5"/>
        <v>2.5279819090234681</v>
      </c>
      <c r="E32" s="117">
        <f>F14/E14</f>
        <v>1.3026776620091334</v>
      </c>
      <c r="F32" s="117">
        <f>G14/F14</f>
        <v>1.0580047152386876</v>
      </c>
      <c r="G32" s="117"/>
      <c r="H32" s="117"/>
      <c r="I32" s="117"/>
      <c r="J32" s="117"/>
      <c r="K32" s="117"/>
      <c r="L32" s="117"/>
      <c r="M32" s="117"/>
      <c r="N32" s="117"/>
      <c r="O32" s="117"/>
      <c r="P32" s="320"/>
    </row>
    <row r="33" spans="2:16">
      <c r="B33" s="214">
        <v>2016</v>
      </c>
      <c r="C33" s="370">
        <v>11</v>
      </c>
      <c r="D33" s="319">
        <f t="shared" si="5"/>
        <v>1.5378208228009054</v>
      </c>
      <c r="E33" s="117">
        <f>F15/E15</f>
        <v>1.2156675133035455</v>
      </c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320"/>
    </row>
    <row r="34" spans="2:16">
      <c r="B34" s="214">
        <v>2017</v>
      </c>
      <c r="C34" s="370">
        <v>12</v>
      </c>
      <c r="D34" s="319">
        <f t="shared" si="5"/>
        <v>1.6445007953583963</v>
      </c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320"/>
    </row>
    <row r="35" spans="2:16">
      <c r="B35" s="164">
        <v>2018</v>
      </c>
      <c r="C35" s="371">
        <v>13</v>
      </c>
      <c r="D35" s="321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9"/>
    </row>
    <row r="36" spans="2:16">
      <c r="B36" s="309" t="s">
        <v>123</v>
      </c>
      <c r="C36" s="310"/>
      <c r="D36" s="300">
        <f t="shared" ref="D36:O36" ca="1" si="12">SUM(OFFSET(E$5,0,0,$C$35-D$22))/SUM(OFFSET(D$5,0,0,$C$35-D$22))</f>
        <v>1.7497756154992818</v>
      </c>
      <c r="E36" s="300">
        <f t="shared" ca="1" si="12"/>
        <v>1.1781621752584932</v>
      </c>
      <c r="F36" s="300">
        <f t="shared" ca="1" si="12"/>
        <v>1.0616232458352048</v>
      </c>
      <c r="G36" s="300">
        <f t="shared" ca="1" si="12"/>
        <v>1.0135312746756635</v>
      </c>
      <c r="H36" s="300">
        <f t="shared" ca="1" si="12"/>
        <v>1.00151786037126</v>
      </c>
      <c r="I36" s="300">
        <f t="shared" ca="1" si="12"/>
        <v>1.0002289166743619</v>
      </c>
      <c r="J36" s="300">
        <f t="shared" ca="1" si="12"/>
        <v>1.0000280400699242</v>
      </c>
      <c r="K36" s="300">
        <f t="shared" ca="1" si="12"/>
        <v>1.000003920984126</v>
      </c>
      <c r="L36" s="300">
        <f t="shared" ca="1" si="12"/>
        <v>1.0000005832494023</v>
      </c>
      <c r="M36" s="300">
        <f t="shared" ca="1" si="12"/>
        <v>1.0000000803193876</v>
      </c>
      <c r="N36" s="300">
        <f t="shared" ca="1" si="12"/>
        <v>1.0000000146137848</v>
      </c>
      <c r="O36" s="300">
        <f t="shared" ca="1" si="12"/>
        <v>1.0000000019554287</v>
      </c>
      <c r="P36" s="301">
        <v>1</v>
      </c>
    </row>
    <row r="37" spans="2:16">
      <c r="B37" s="305" t="s">
        <v>124</v>
      </c>
      <c r="C37" s="306"/>
      <c r="D37" s="352">
        <f t="shared" ref="D37:O37" si="13">AVERAGE(D23:D35)</f>
        <v>1.825074044512718</v>
      </c>
      <c r="E37" s="352">
        <f t="shared" si="13"/>
        <v>1.1945744087401236</v>
      </c>
      <c r="F37" s="352">
        <f t="shared" si="13"/>
        <v>1.0641230468420002</v>
      </c>
      <c r="G37" s="352">
        <f t="shared" si="13"/>
        <v>1.0142677561285767</v>
      </c>
      <c r="H37" s="352">
        <f t="shared" si="13"/>
        <v>1.0016359087718263</v>
      </c>
      <c r="I37" s="352">
        <f t="shared" si="13"/>
        <v>1.0002359966354353</v>
      </c>
      <c r="J37" s="352">
        <f t="shared" si="13"/>
        <v>1.0000293694586355</v>
      </c>
      <c r="K37" s="352">
        <f t="shared" si="13"/>
        <v>1.0000039834199697</v>
      </c>
      <c r="L37" s="352">
        <f t="shared" si="13"/>
        <v>1.0000005768351437</v>
      </c>
      <c r="M37" s="352">
        <f t="shared" si="13"/>
        <v>1.00000007767801</v>
      </c>
      <c r="N37" s="352">
        <f t="shared" si="13"/>
        <v>1.0000000142328367</v>
      </c>
      <c r="O37" s="352">
        <f t="shared" si="13"/>
        <v>1.0000000019554287</v>
      </c>
      <c r="P37" s="353">
        <v>1</v>
      </c>
    </row>
    <row r="38" spans="2:16">
      <c r="B38" s="309" t="s">
        <v>125</v>
      </c>
      <c r="C38" s="310"/>
      <c r="D38" s="322">
        <f ca="1">AVERAGE(D37,D36)</f>
        <v>1.7874248300060001</v>
      </c>
      <c r="E38" s="322">
        <f t="shared" ref="E38:P38" ca="1" si="14">AVERAGE(E37,E36)</f>
        <v>1.1863682919993084</v>
      </c>
      <c r="F38" s="322">
        <f t="shared" ca="1" si="14"/>
        <v>1.0628731463386025</v>
      </c>
      <c r="G38" s="322">
        <f t="shared" ca="1" si="14"/>
        <v>1.01389951540212</v>
      </c>
      <c r="H38" s="322">
        <f t="shared" ca="1" si="14"/>
        <v>1.0015768845715431</v>
      </c>
      <c r="I38" s="322">
        <f t="shared" ca="1" si="14"/>
        <v>1.0002324566548986</v>
      </c>
      <c r="J38" s="322">
        <f t="shared" ca="1" si="14"/>
        <v>1.0000287047642797</v>
      </c>
      <c r="K38" s="322">
        <f t="shared" ca="1" si="14"/>
        <v>1.0000039522020479</v>
      </c>
      <c r="L38" s="322">
        <f t="shared" ca="1" si="14"/>
        <v>1.0000005800422729</v>
      </c>
      <c r="M38" s="322">
        <f t="shared" ca="1" si="14"/>
        <v>1.0000000789986987</v>
      </c>
      <c r="N38" s="322">
        <f t="shared" ca="1" si="14"/>
        <v>1.0000000144233108</v>
      </c>
      <c r="O38" s="322">
        <f t="shared" ca="1" si="14"/>
        <v>1.0000000019554287</v>
      </c>
      <c r="P38" s="323">
        <f t="shared" si="14"/>
        <v>1</v>
      </c>
    </row>
    <row r="39" spans="2:16">
      <c r="B39" s="307" t="s">
        <v>126</v>
      </c>
      <c r="C39" s="324"/>
      <c r="D39" s="300">
        <f ca="1">PRODUCT(D38:$P38)</f>
        <v>2.2894089658762473</v>
      </c>
      <c r="E39" s="300">
        <f ca="1">PRODUCT(E38:$P38)</f>
        <v>1.2808420960945044</v>
      </c>
      <c r="F39" s="300">
        <f ca="1">PRODUCT(F38:$P38)</f>
        <v>1.0796327790723281</v>
      </c>
      <c r="G39" s="300">
        <f ca="1">PRODUCT(G38:$P38)</f>
        <v>1.0157682342351568</v>
      </c>
      <c r="H39" s="300">
        <f ca="1">PRODUCT(H38:$P38)</f>
        <v>1.0018431006274779</v>
      </c>
      <c r="I39" s="300">
        <f ca="1">PRODUCT(I38:$P38)</f>
        <v>1.0002657969248647</v>
      </c>
      <c r="J39" s="300">
        <f ca="1">PRODUCT(J38:$P38)</f>
        <v>1.0000333325215995</v>
      </c>
      <c r="K39" s="300">
        <f ca="1">PRODUCT(K38:$P38)</f>
        <v>1.0000046276244849</v>
      </c>
      <c r="L39" s="300">
        <f ca="1">PRODUCT(L38:$P38)</f>
        <v>1.0000006754197677</v>
      </c>
      <c r="M39" s="300">
        <f ca="1">PRODUCT(M38:$P38)</f>
        <v>1.0000000953774395</v>
      </c>
      <c r="N39" s="300">
        <f ca="1">PRODUCT(N38:$P38)</f>
        <v>1.0000000163787395</v>
      </c>
      <c r="O39" s="300">
        <f ca="1">PRODUCT(O38:$P38)</f>
        <v>1.0000000019554287</v>
      </c>
      <c r="P39" s="301">
        <f>PRODUCT(P38:$P38)</f>
        <v>1</v>
      </c>
    </row>
    <row r="43" spans="2:16" ht="15.6">
      <c r="B43" s="313" t="s">
        <v>127</v>
      </c>
      <c r="C43" s="314"/>
      <c r="D43" s="314"/>
      <c r="E43" s="314"/>
      <c r="F43" s="314"/>
      <c r="G43" s="314"/>
      <c r="H43" s="314"/>
      <c r="I43" s="314"/>
      <c r="J43" s="314"/>
      <c r="K43" s="314"/>
      <c r="L43" s="314"/>
      <c r="M43" s="314"/>
      <c r="N43" s="314"/>
      <c r="O43" s="314"/>
      <c r="P43" s="315"/>
    </row>
    <row r="44" spans="2:16">
      <c r="B44" s="342" t="s">
        <v>128</v>
      </c>
      <c r="C44" s="326"/>
      <c r="D44" s="380"/>
      <c r="E44" s="380"/>
      <c r="F44" s="380"/>
      <c r="G44" s="380"/>
      <c r="H44" s="380"/>
      <c r="I44" s="380"/>
      <c r="J44" s="380"/>
      <c r="K44" s="380"/>
      <c r="L44" s="380"/>
      <c r="M44" s="380"/>
      <c r="N44" s="380"/>
      <c r="O44" s="380"/>
      <c r="P44" s="381"/>
    </row>
    <row r="45" spans="2:16">
      <c r="B45" s="22" t="s">
        <v>33</v>
      </c>
      <c r="C45" s="227" t="s">
        <v>117</v>
      </c>
      <c r="D45" s="367">
        <v>1</v>
      </c>
      <c r="E45" s="367">
        <f>D45+1</f>
        <v>2</v>
      </c>
      <c r="F45" s="367">
        <f t="shared" ref="F45" si="15">E45+1</f>
        <v>3</v>
      </c>
      <c r="G45" s="367">
        <f t="shared" ref="G45" si="16">F45+1</f>
        <v>4</v>
      </c>
      <c r="H45" s="367">
        <f t="shared" ref="H45" si="17">G45+1</f>
        <v>5</v>
      </c>
      <c r="I45" s="367">
        <f t="shared" ref="I45" si="18">H45+1</f>
        <v>6</v>
      </c>
      <c r="J45" s="367">
        <f t="shared" ref="J45" si="19">I45+1</f>
        <v>7</v>
      </c>
      <c r="K45" s="367">
        <f t="shared" ref="K45" si="20">J45+1</f>
        <v>8</v>
      </c>
      <c r="L45" s="367">
        <f t="shared" ref="L45" si="21">K45+1</f>
        <v>9</v>
      </c>
      <c r="M45" s="367">
        <f t="shared" ref="M45" si="22">L45+1</f>
        <v>10</v>
      </c>
      <c r="N45" s="367">
        <f t="shared" ref="N45" si="23">M45+1</f>
        <v>11</v>
      </c>
      <c r="O45" s="367">
        <f t="shared" ref="O45" si="24">N45+1</f>
        <v>12</v>
      </c>
      <c r="P45" s="368">
        <f t="shared" ref="P45" si="25">O45+1</f>
        <v>13</v>
      </c>
    </row>
    <row r="46" spans="2:16">
      <c r="B46" s="214">
        <v>2006</v>
      </c>
      <c r="C46" s="364">
        <v>1</v>
      </c>
      <c r="D46" s="316">
        <f t="shared" ref="D46:P46" ca="1" si="26">D$39</f>
        <v>2.2894089658762473</v>
      </c>
      <c r="E46" s="317">
        <f t="shared" ca="1" si="26"/>
        <v>1.2808420960945044</v>
      </c>
      <c r="F46" s="317">
        <f t="shared" ca="1" si="26"/>
        <v>1.0796327790723281</v>
      </c>
      <c r="G46" s="317">
        <f t="shared" ca="1" si="26"/>
        <v>1.0157682342351568</v>
      </c>
      <c r="H46" s="317">
        <f t="shared" ca="1" si="26"/>
        <v>1.0018431006274779</v>
      </c>
      <c r="I46" s="317">
        <f t="shared" ca="1" si="26"/>
        <v>1.0002657969248647</v>
      </c>
      <c r="J46" s="317">
        <f t="shared" ca="1" si="26"/>
        <v>1.0000333325215995</v>
      </c>
      <c r="K46" s="317">
        <f t="shared" ca="1" si="26"/>
        <v>1.0000046276244849</v>
      </c>
      <c r="L46" s="317">
        <f t="shared" ca="1" si="26"/>
        <v>1.0000006754197677</v>
      </c>
      <c r="M46" s="317">
        <f t="shared" ca="1" si="26"/>
        <v>1.0000000953774395</v>
      </c>
      <c r="N46" s="317">
        <f t="shared" ca="1" si="26"/>
        <v>1.0000000163787395</v>
      </c>
      <c r="O46" s="317">
        <f t="shared" ca="1" si="26"/>
        <v>1.0000000019554287</v>
      </c>
      <c r="P46" s="318">
        <f t="shared" si="26"/>
        <v>1</v>
      </c>
    </row>
    <row r="47" spans="2:16">
      <c r="B47" s="214">
        <v>2007</v>
      </c>
      <c r="C47" s="365">
        <v>2</v>
      </c>
      <c r="D47" s="319">
        <f t="shared" ref="D47:O47" ca="1" si="27">D$39</f>
        <v>2.2894089658762473</v>
      </c>
      <c r="E47" s="117">
        <f t="shared" ca="1" si="27"/>
        <v>1.2808420960945044</v>
      </c>
      <c r="F47" s="117">
        <f t="shared" ca="1" si="27"/>
        <v>1.0796327790723281</v>
      </c>
      <c r="G47" s="117">
        <f t="shared" ca="1" si="27"/>
        <v>1.0157682342351568</v>
      </c>
      <c r="H47" s="117">
        <f t="shared" ca="1" si="27"/>
        <v>1.0018431006274779</v>
      </c>
      <c r="I47" s="117">
        <f t="shared" ca="1" si="27"/>
        <v>1.0002657969248647</v>
      </c>
      <c r="J47" s="117">
        <f t="shared" ca="1" si="27"/>
        <v>1.0000333325215995</v>
      </c>
      <c r="K47" s="117">
        <f t="shared" ca="1" si="27"/>
        <v>1.0000046276244849</v>
      </c>
      <c r="L47" s="117">
        <f t="shared" ca="1" si="27"/>
        <v>1.0000006754197677</v>
      </c>
      <c r="M47" s="117">
        <f t="shared" ca="1" si="27"/>
        <v>1.0000000953774395</v>
      </c>
      <c r="N47" s="117">
        <f t="shared" ca="1" si="27"/>
        <v>1.0000000163787395</v>
      </c>
      <c r="O47" s="117">
        <f t="shared" ca="1" si="27"/>
        <v>1.0000000019554287</v>
      </c>
      <c r="P47" s="320"/>
    </row>
    <row r="48" spans="2:16">
      <c r="B48" s="214">
        <v>2008</v>
      </c>
      <c r="C48" s="365">
        <v>3</v>
      </c>
      <c r="D48" s="319">
        <f t="shared" ref="D48:N48" ca="1" si="28">D$39</f>
        <v>2.2894089658762473</v>
      </c>
      <c r="E48" s="117">
        <f t="shared" ca="1" si="28"/>
        <v>1.2808420960945044</v>
      </c>
      <c r="F48" s="117">
        <f t="shared" ca="1" si="28"/>
        <v>1.0796327790723281</v>
      </c>
      <c r="G48" s="117">
        <f t="shared" ca="1" si="28"/>
        <v>1.0157682342351568</v>
      </c>
      <c r="H48" s="117">
        <f t="shared" ca="1" si="28"/>
        <v>1.0018431006274779</v>
      </c>
      <c r="I48" s="117">
        <f t="shared" ca="1" si="28"/>
        <v>1.0002657969248647</v>
      </c>
      <c r="J48" s="117">
        <f t="shared" ca="1" si="28"/>
        <v>1.0000333325215995</v>
      </c>
      <c r="K48" s="117">
        <f t="shared" ca="1" si="28"/>
        <v>1.0000046276244849</v>
      </c>
      <c r="L48" s="117">
        <f t="shared" ca="1" si="28"/>
        <v>1.0000006754197677</v>
      </c>
      <c r="M48" s="117">
        <f t="shared" ca="1" si="28"/>
        <v>1.0000000953774395</v>
      </c>
      <c r="N48" s="117">
        <f t="shared" ca="1" si="28"/>
        <v>1.0000000163787395</v>
      </c>
      <c r="O48" s="117"/>
      <c r="P48" s="320"/>
    </row>
    <row r="49" spans="1:18">
      <c r="B49" s="214">
        <v>2009</v>
      </c>
      <c r="C49" s="365">
        <v>4</v>
      </c>
      <c r="D49" s="319">
        <f t="shared" ref="D49:M49" ca="1" si="29">D$39</f>
        <v>2.2894089658762473</v>
      </c>
      <c r="E49" s="117">
        <f t="shared" ca="1" si="29"/>
        <v>1.2808420960945044</v>
      </c>
      <c r="F49" s="117">
        <f t="shared" ca="1" si="29"/>
        <v>1.0796327790723281</v>
      </c>
      <c r="G49" s="117">
        <f t="shared" ca="1" si="29"/>
        <v>1.0157682342351568</v>
      </c>
      <c r="H49" s="117">
        <f t="shared" ca="1" si="29"/>
        <v>1.0018431006274779</v>
      </c>
      <c r="I49" s="117">
        <f t="shared" ca="1" si="29"/>
        <v>1.0002657969248647</v>
      </c>
      <c r="J49" s="117">
        <f t="shared" ca="1" si="29"/>
        <v>1.0000333325215995</v>
      </c>
      <c r="K49" s="117">
        <f t="shared" ca="1" si="29"/>
        <v>1.0000046276244849</v>
      </c>
      <c r="L49" s="117">
        <f t="shared" ca="1" si="29"/>
        <v>1.0000006754197677</v>
      </c>
      <c r="M49" s="117">
        <f t="shared" ca="1" si="29"/>
        <v>1.0000000953774395</v>
      </c>
      <c r="N49" s="117"/>
      <c r="O49" s="117"/>
      <c r="P49" s="320"/>
    </row>
    <row r="50" spans="1:18">
      <c r="B50" s="214">
        <v>2010</v>
      </c>
      <c r="C50" s="365">
        <v>5</v>
      </c>
      <c r="D50" s="319">
        <f t="shared" ref="D50:L50" ca="1" si="30">D$39</f>
        <v>2.2894089658762473</v>
      </c>
      <c r="E50" s="117">
        <f t="shared" ca="1" si="30"/>
        <v>1.2808420960945044</v>
      </c>
      <c r="F50" s="117">
        <f t="shared" ca="1" si="30"/>
        <v>1.0796327790723281</v>
      </c>
      <c r="G50" s="117">
        <f t="shared" ca="1" si="30"/>
        <v>1.0157682342351568</v>
      </c>
      <c r="H50" s="117">
        <f t="shared" ca="1" si="30"/>
        <v>1.0018431006274779</v>
      </c>
      <c r="I50" s="117">
        <f t="shared" ca="1" si="30"/>
        <v>1.0002657969248647</v>
      </c>
      <c r="J50" s="117">
        <f t="shared" ca="1" si="30"/>
        <v>1.0000333325215995</v>
      </c>
      <c r="K50" s="117">
        <f t="shared" ca="1" si="30"/>
        <v>1.0000046276244849</v>
      </c>
      <c r="L50" s="117">
        <f t="shared" ca="1" si="30"/>
        <v>1.0000006754197677</v>
      </c>
      <c r="M50" s="117"/>
      <c r="N50" s="117"/>
      <c r="O50" s="117"/>
      <c r="P50" s="320"/>
      <c r="R50" s="117"/>
    </row>
    <row r="51" spans="1:18">
      <c r="B51" s="214">
        <v>2011</v>
      </c>
      <c r="C51" s="365">
        <v>6</v>
      </c>
      <c r="D51" s="319">
        <f t="shared" ref="D51:K51" ca="1" si="31">D$39</f>
        <v>2.2894089658762473</v>
      </c>
      <c r="E51" s="117">
        <f t="shared" ca="1" si="31"/>
        <v>1.2808420960945044</v>
      </c>
      <c r="F51" s="117">
        <f t="shared" ca="1" si="31"/>
        <v>1.0796327790723281</v>
      </c>
      <c r="G51" s="117">
        <f t="shared" ca="1" si="31"/>
        <v>1.0157682342351568</v>
      </c>
      <c r="H51" s="117">
        <f t="shared" ca="1" si="31"/>
        <v>1.0018431006274779</v>
      </c>
      <c r="I51" s="117">
        <f t="shared" ca="1" si="31"/>
        <v>1.0002657969248647</v>
      </c>
      <c r="J51" s="117">
        <f t="shared" ca="1" si="31"/>
        <v>1.0000333325215995</v>
      </c>
      <c r="K51" s="117">
        <f t="shared" ca="1" si="31"/>
        <v>1.0000046276244849</v>
      </c>
      <c r="L51" s="117"/>
      <c r="M51" s="117"/>
      <c r="N51" s="117"/>
      <c r="O51" s="117"/>
      <c r="P51" s="320"/>
      <c r="Q51" s="117"/>
      <c r="R51" s="117"/>
    </row>
    <row r="52" spans="1:18">
      <c r="B52" s="214">
        <v>2012</v>
      </c>
      <c r="C52" s="365">
        <v>7</v>
      </c>
      <c r="D52" s="319">
        <f t="shared" ref="D52:J52" ca="1" si="32">D$39</f>
        <v>2.2894089658762473</v>
      </c>
      <c r="E52" s="117">
        <f t="shared" ca="1" si="32"/>
        <v>1.2808420960945044</v>
      </c>
      <c r="F52" s="117">
        <f t="shared" ca="1" si="32"/>
        <v>1.0796327790723281</v>
      </c>
      <c r="G52" s="117">
        <f t="shared" ca="1" si="32"/>
        <v>1.0157682342351568</v>
      </c>
      <c r="H52" s="117">
        <f t="shared" ca="1" si="32"/>
        <v>1.0018431006274779</v>
      </c>
      <c r="I52" s="117">
        <f t="shared" ca="1" si="32"/>
        <v>1.0002657969248647</v>
      </c>
      <c r="J52" s="117">
        <f t="shared" ca="1" si="32"/>
        <v>1.0000333325215995</v>
      </c>
      <c r="K52" s="117"/>
      <c r="L52" s="117"/>
      <c r="M52" s="117"/>
      <c r="N52" s="117"/>
      <c r="O52" s="117"/>
      <c r="P52" s="320"/>
      <c r="Q52" s="117"/>
      <c r="R52" s="117"/>
    </row>
    <row r="53" spans="1:18">
      <c r="B53" s="214">
        <v>2013</v>
      </c>
      <c r="C53" s="365">
        <v>8</v>
      </c>
      <c r="D53" s="319">
        <f t="shared" ref="D53:I53" ca="1" si="33">D$39</f>
        <v>2.2894089658762473</v>
      </c>
      <c r="E53" s="117">
        <f t="shared" ca="1" si="33"/>
        <v>1.2808420960945044</v>
      </c>
      <c r="F53" s="117">
        <f t="shared" ca="1" si="33"/>
        <v>1.0796327790723281</v>
      </c>
      <c r="G53" s="117">
        <f t="shared" ca="1" si="33"/>
        <v>1.0157682342351568</v>
      </c>
      <c r="H53" s="117">
        <f t="shared" ca="1" si="33"/>
        <v>1.0018431006274779</v>
      </c>
      <c r="I53" s="117">
        <f t="shared" ca="1" si="33"/>
        <v>1.0002657969248647</v>
      </c>
      <c r="J53" s="117"/>
      <c r="K53" s="117"/>
      <c r="L53" s="117"/>
      <c r="M53" s="117"/>
      <c r="N53" s="117"/>
      <c r="O53" s="117"/>
      <c r="P53" s="320"/>
      <c r="Q53" s="117"/>
      <c r="R53" s="117"/>
    </row>
    <row r="54" spans="1:18">
      <c r="B54" s="214">
        <v>2014</v>
      </c>
      <c r="C54" s="365">
        <v>9</v>
      </c>
      <c r="D54" s="319">
        <f ca="1">D$39</f>
        <v>2.2894089658762473</v>
      </c>
      <c r="E54" s="117">
        <f ca="1">E$39</f>
        <v>1.2808420960945044</v>
      </c>
      <c r="F54" s="117">
        <f ca="1">F$39</f>
        <v>1.0796327790723281</v>
      </c>
      <c r="G54" s="117">
        <f ca="1">G$39</f>
        <v>1.0157682342351568</v>
      </c>
      <c r="H54" s="117">
        <f ca="1">H$39</f>
        <v>1.0018431006274779</v>
      </c>
      <c r="I54" s="117"/>
      <c r="J54" s="117"/>
      <c r="K54" s="117"/>
      <c r="L54" s="117"/>
      <c r="M54" s="117"/>
      <c r="N54" s="117"/>
      <c r="O54" s="117"/>
      <c r="P54" s="320"/>
      <c r="Q54" s="117"/>
      <c r="R54" s="117"/>
    </row>
    <row r="55" spans="1:18">
      <c r="B55" s="214">
        <v>2015</v>
      </c>
      <c r="C55" s="365">
        <v>10</v>
      </c>
      <c r="D55" s="319">
        <f ca="1">D$39</f>
        <v>2.2894089658762473</v>
      </c>
      <c r="E55" s="117">
        <f ca="1">E$39</f>
        <v>1.2808420960945044</v>
      </c>
      <c r="F55" s="117">
        <f ca="1">F$39</f>
        <v>1.0796327790723281</v>
      </c>
      <c r="G55" s="117">
        <f ca="1">G$39</f>
        <v>1.0157682342351568</v>
      </c>
      <c r="H55" s="117"/>
      <c r="I55" s="117"/>
      <c r="J55" s="117"/>
      <c r="K55" s="117"/>
      <c r="L55" s="117"/>
      <c r="M55" s="117"/>
      <c r="N55" s="117"/>
      <c r="O55" s="117"/>
      <c r="P55" s="320"/>
      <c r="Q55" s="117"/>
      <c r="R55" s="117"/>
    </row>
    <row r="56" spans="1:18">
      <c r="B56" s="214">
        <v>2016</v>
      </c>
      <c r="C56" s="365">
        <v>11</v>
      </c>
      <c r="D56" s="319">
        <f ca="1">D$39</f>
        <v>2.2894089658762473</v>
      </c>
      <c r="E56" s="117">
        <f ca="1">E$39</f>
        <v>1.2808420960945044</v>
      </c>
      <c r="F56" s="117">
        <f ca="1">F$39</f>
        <v>1.0796327790723281</v>
      </c>
      <c r="G56" s="117"/>
      <c r="H56" s="117"/>
      <c r="I56" s="117"/>
      <c r="J56" s="117"/>
      <c r="K56" s="117"/>
      <c r="L56" s="117"/>
      <c r="M56" s="117"/>
      <c r="N56" s="117"/>
      <c r="O56" s="117"/>
      <c r="P56" s="320"/>
      <c r="Q56" s="117"/>
      <c r="R56" s="117"/>
    </row>
    <row r="57" spans="1:18">
      <c r="B57" s="214">
        <v>2017</v>
      </c>
      <c r="C57" s="365">
        <v>12</v>
      </c>
      <c r="D57" s="319">
        <f ca="1">D$39</f>
        <v>2.2894089658762473</v>
      </c>
      <c r="E57" s="117">
        <f ca="1">E$39</f>
        <v>1.2808420960945044</v>
      </c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320"/>
      <c r="Q57" s="117"/>
      <c r="R57" s="117"/>
    </row>
    <row r="58" spans="1:18">
      <c r="B58" s="164">
        <v>2018</v>
      </c>
      <c r="C58" s="366">
        <v>13</v>
      </c>
      <c r="D58" s="321">
        <f ca="1">D$39</f>
        <v>2.2894089658762473</v>
      </c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9"/>
      <c r="Q58" s="117"/>
      <c r="R58" s="117"/>
    </row>
    <row r="59" spans="1:18">
      <c r="B59" s="134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</row>
    <row r="60" spans="1:18" ht="15.6">
      <c r="B60" s="313" t="s">
        <v>129</v>
      </c>
      <c r="C60" s="314"/>
      <c r="D60" s="314"/>
      <c r="E60" s="314"/>
      <c r="F60" s="314"/>
      <c r="G60" s="314"/>
      <c r="H60" s="314"/>
      <c r="I60" s="314"/>
      <c r="J60" s="314"/>
      <c r="K60" s="314"/>
      <c r="L60" s="314"/>
      <c r="M60" s="314"/>
      <c r="N60" s="314"/>
      <c r="O60" s="314"/>
      <c r="P60" s="315"/>
      <c r="Q60" s="315"/>
    </row>
    <row r="61" spans="1:18" ht="15.6">
      <c r="B61" s="325" t="s">
        <v>130</v>
      </c>
      <c r="C61" s="326"/>
      <c r="D61" s="326"/>
      <c r="E61" s="326"/>
      <c r="F61" s="326"/>
      <c r="G61" s="326"/>
      <c r="H61" s="326"/>
      <c r="I61" s="326"/>
      <c r="J61" s="326"/>
      <c r="K61" s="326"/>
      <c r="L61" s="326"/>
      <c r="M61" s="326"/>
      <c r="N61" s="326"/>
      <c r="O61" s="326"/>
      <c r="P61" s="327"/>
      <c r="Q61" s="327"/>
      <c r="R61" s="228"/>
    </row>
    <row r="62" spans="1:18">
      <c r="B62" s="22" t="s">
        <v>33</v>
      </c>
      <c r="C62" s="227" t="s">
        <v>117</v>
      </c>
      <c r="D62" s="373">
        <v>1</v>
      </c>
      <c r="E62" s="374">
        <f>D62+1</f>
        <v>2</v>
      </c>
      <c r="F62" s="374">
        <f t="shared" ref="F62" si="34">E62+1</f>
        <v>3</v>
      </c>
      <c r="G62" s="374">
        <f t="shared" ref="G62" si="35">F62+1</f>
        <v>4</v>
      </c>
      <c r="H62" s="374">
        <f t="shared" ref="H62" si="36">G62+1</f>
        <v>5</v>
      </c>
      <c r="I62" s="374">
        <f t="shared" ref="I62" si="37">H62+1</f>
        <v>6</v>
      </c>
      <c r="J62" s="374">
        <f t="shared" ref="J62" si="38">I62+1</f>
        <v>7</v>
      </c>
      <c r="K62" s="374">
        <f t="shared" ref="K62" si="39">J62+1</f>
        <v>8</v>
      </c>
      <c r="L62" s="374">
        <f t="shared" ref="L62" si="40">K62+1</f>
        <v>9</v>
      </c>
      <c r="M62" s="374">
        <f t="shared" ref="M62" si="41">L62+1</f>
        <v>10</v>
      </c>
      <c r="N62" s="374">
        <f t="shared" ref="N62" si="42">M62+1</f>
        <v>11</v>
      </c>
      <c r="O62" s="374">
        <f t="shared" ref="O62" si="43">N62+1</f>
        <v>12</v>
      </c>
      <c r="P62" s="375">
        <f t="shared" ref="P62" si="44">O62+1</f>
        <v>13</v>
      </c>
      <c r="Q62" s="95" t="s">
        <v>71</v>
      </c>
      <c r="R62" s="118"/>
    </row>
    <row r="63" spans="1:18">
      <c r="B63" s="162">
        <v>2006</v>
      </c>
      <c r="C63" s="370">
        <v>1</v>
      </c>
      <c r="D63" s="331">
        <f t="shared" ref="D63:P63" ca="1" si="45">D46*D5</f>
        <v>688206.80883235426</v>
      </c>
      <c r="E63" s="118">
        <f t="shared" ca="1" si="45"/>
        <v>675873.94292412791</v>
      </c>
      <c r="F63" s="118">
        <f t="shared" ca="1" si="45"/>
        <v>654282.32952119526</v>
      </c>
      <c r="G63" s="118">
        <f t="shared" ca="1" si="45"/>
        <v>635273.39963909134</v>
      </c>
      <c r="H63" s="118">
        <f t="shared" ca="1" si="45"/>
        <v>636746.41213616088</v>
      </c>
      <c r="I63" s="118">
        <f t="shared" ca="1" si="45"/>
        <v>636678.26131167321</v>
      </c>
      <c r="J63" s="118">
        <f t="shared" ca="1" si="45"/>
        <v>636715.69763335388</v>
      </c>
      <c r="K63" s="118">
        <f t="shared" ca="1" si="45"/>
        <v>636709.80194472242</v>
      </c>
      <c r="L63" s="118">
        <f t="shared" ca="1" si="45"/>
        <v>636709.06487388373</v>
      </c>
      <c r="M63" s="118">
        <f t="shared" ca="1" si="45"/>
        <v>636708.9508745952</v>
      </c>
      <c r="N63" s="118">
        <f t="shared" ca="1" si="45"/>
        <v>636708.93083772529</v>
      </c>
      <c r="O63" s="118">
        <f t="shared" ca="1" si="45"/>
        <v>636708.92906405963</v>
      </c>
      <c r="P63" s="332">
        <f t="shared" si="45"/>
        <v>636708.92906405963</v>
      </c>
      <c r="Q63" s="311">
        <f t="shared" ref="Q63:Q75" ca="1" si="46">OFFSET($Q$62,$C63,-$C63)</f>
        <v>636708.92906405963</v>
      </c>
      <c r="R63" s="118"/>
    </row>
    <row r="64" spans="1:18">
      <c r="A64" s="116"/>
      <c r="B64" s="162">
        <v>2007</v>
      </c>
      <c r="C64" s="370">
        <v>2</v>
      </c>
      <c r="D64" s="331">
        <f t="shared" ref="D64:O64" ca="1" si="47">D47*D6</f>
        <v>692089.07735186652</v>
      </c>
      <c r="E64" s="118">
        <f t="shared" ca="1" si="47"/>
        <v>822900.62189715845</v>
      </c>
      <c r="F64" s="118">
        <f t="shared" ca="1" si="47"/>
        <v>840550.10579025571</v>
      </c>
      <c r="G64" s="118">
        <f t="shared" ca="1" si="47"/>
        <v>856224.97272521851</v>
      </c>
      <c r="H64" s="118">
        <f t="shared" ca="1" si="47"/>
        <v>855965.36562356353</v>
      </c>
      <c r="I64" s="118">
        <f t="shared" ca="1" si="47"/>
        <v>855805.87762541894</v>
      </c>
      <c r="J64" s="118">
        <f t="shared" ca="1" si="47"/>
        <v>855787.99131290824</v>
      </c>
      <c r="K64" s="118">
        <f t="shared" ca="1" si="47"/>
        <v>855792.80800581712</v>
      </c>
      <c r="L64" s="118">
        <f t="shared" ca="1" si="47"/>
        <v>855792.13229284005</v>
      </c>
      <c r="M64" s="118">
        <f t="shared" ca="1" si="47"/>
        <v>855792.19970327977</v>
      </c>
      <c r="N64" s="118">
        <f t="shared" ca="1" si="47"/>
        <v>855792.21964572696</v>
      </c>
      <c r="O64" s="118">
        <f t="shared" ca="1" si="47"/>
        <v>855792.22170367569</v>
      </c>
      <c r="P64" s="332"/>
      <c r="Q64" s="176">
        <f t="shared" ca="1" si="46"/>
        <v>855792.22170367569</v>
      </c>
      <c r="R64" s="118"/>
    </row>
    <row r="65" spans="2:18">
      <c r="B65" s="162">
        <v>2008</v>
      </c>
      <c r="C65" s="370">
        <v>3</v>
      </c>
      <c r="D65" s="331">
        <f t="shared" ref="D65:N65" ca="1" si="48">D48*D7</f>
        <v>842003.06428921572</v>
      </c>
      <c r="E65" s="118">
        <f t="shared" ca="1" si="48"/>
        <v>735831.06048439082</v>
      </c>
      <c r="F65" s="118">
        <f t="shared" ca="1" si="48"/>
        <v>707873.34704609925</v>
      </c>
      <c r="G65" s="118">
        <f t="shared" ca="1" si="48"/>
        <v>710513.41247544892</v>
      </c>
      <c r="H65" s="118">
        <f t="shared" ca="1" si="48"/>
        <v>716189.21679655032</v>
      </c>
      <c r="I65" s="118">
        <f t="shared" ca="1" si="48"/>
        <v>716229.80154688924</v>
      </c>
      <c r="J65" s="118">
        <f t="shared" ca="1" si="48"/>
        <v>716255.10407478001</v>
      </c>
      <c r="K65" s="118">
        <f t="shared" ca="1" si="48"/>
        <v>716266.02081280726</v>
      </c>
      <c r="L65" s="118">
        <f t="shared" ca="1" si="48"/>
        <v>716267.81792362372</v>
      </c>
      <c r="M65" s="118">
        <f t="shared" ca="1" si="48"/>
        <v>716267.90493902005</v>
      </c>
      <c r="N65" s="118">
        <f t="shared" ca="1" si="48"/>
        <v>716267.90795053879</v>
      </c>
      <c r="O65" s="118"/>
      <c r="P65" s="332"/>
      <c r="Q65" s="176">
        <f t="shared" ca="1" si="46"/>
        <v>716267.90795053879</v>
      </c>
      <c r="R65" s="118"/>
    </row>
    <row r="66" spans="2:18">
      <c r="B66" s="162">
        <v>2009</v>
      </c>
      <c r="C66" s="370">
        <v>4</v>
      </c>
      <c r="D66" s="331">
        <f t="shared" ref="D66:M66" ca="1" si="49">D49*D8</f>
        <v>648719.76692813158</v>
      </c>
      <c r="E66" s="118">
        <f t="shared" ca="1" si="49"/>
        <v>899795.63732256088</v>
      </c>
      <c r="F66" s="118">
        <f t="shared" ca="1" si="49"/>
        <v>880790.58185820282</v>
      </c>
      <c r="G66" s="118">
        <f t="shared" ca="1" si="49"/>
        <v>886200.05860374798</v>
      </c>
      <c r="H66" s="118">
        <f t="shared" ca="1" si="49"/>
        <v>895003.29237344058</v>
      </c>
      <c r="I66" s="118">
        <f t="shared" ca="1" si="49"/>
        <v>895170.47663375654</v>
      </c>
      <c r="J66" s="118">
        <f t="shared" ca="1" si="49"/>
        <v>895219.77435852238</v>
      </c>
      <c r="K66" s="118">
        <f t="shared" ca="1" si="49"/>
        <v>895222.92222726729</v>
      </c>
      <c r="L66" s="118">
        <f t="shared" ca="1" si="49"/>
        <v>895223.26993845438</v>
      </c>
      <c r="M66" s="118">
        <f t="shared" ca="1" si="49"/>
        <v>895223.23946680641</v>
      </c>
      <c r="N66" s="118"/>
      <c r="O66" s="118"/>
      <c r="P66" s="332"/>
      <c r="Q66" s="176">
        <f t="shared" ca="1" si="46"/>
        <v>895223.23946680641</v>
      </c>
      <c r="R66" s="118"/>
    </row>
    <row r="67" spans="2:18">
      <c r="B67" s="162">
        <v>2010</v>
      </c>
      <c r="C67" s="370">
        <v>5</v>
      </c>
      <c r="D67" s="331">
        <f t="shared" ref="D67:L67" ca="1" si="50">D50*D9</f>
        <v>1405105.4425452868</v>
      </c>
      <c r="E67" s="118">
        <f t="shared" ca="1" si="50"/>
        <v>1091751.6386122184</v>
      </c>
      <c r="F67" s="118">
        <f t="shared" ca="1" si="50"/>
        <v>1081908.6784172452</v>
      </c>
      <c r="G67" s="118">
        <f t="shared" ca="1" si="50"/>
        <v>1089001.2656055444</v>
      </c>
      <c r="H67" s="118">
        <f t="shared" ca="1" si="50"/>
        <v>1085924.0720320828</v>
      </c>
      <c r="I67" s="118">
        <f t="shared" ca="1" si="50"/>
        <v>1086543.1753472213</v>
      </c>
      <c r="J67" s="118">
        <f t="shared" ca="1" si="50"/>
        <v>1086563.4059462261</v>
      </c>
      <c r="K67" s="118">
        <f t="shared" ca="1" si="50"/>
        <v>1086562.0255186192</v>
      </c>
      <c r="L67" s="118">
        <f t="shared" ca="1" si="50"/>
        <v>1086561.1626605734</v>
      </c>
      <c r="M67" s="118"/>
      <c r="N67" s="118"/>
      <c r="O67" s="118"/>
      <c r="P67" s="332"/>
      <c r="Q67" s="176">
        <f t="shared" ca="1" si="46"/>
        <v>1086561.1626605734</v>
      </c>
      <c r="R67" s="118"/>
    </row>
    <row r="68" spans="2:18">
      <c r="B68" s="162">
        <v>2011</v>
      </c>
      <c r="C68" s="370">
        <v>6</v>
      </c>
      <c r="D68" s="331">
        <f t="shared" ref="D68:K68" ca="1" si="51">D51*D10</f>
        <v>1832845.1927408823</v>
      </c>
      <c r="E68" s="118">
        <f t="shared" ca="1" si="51"/>
        <v>1754532.7477749244</v>
      </c>
      <c r="F68" s="118">
        <f t="shared" ca="1" si="51"/>
        <v>1603525.7383224913</v>
      </c>
      <c r="G68" s="118">
        <f t="shared" ca="1" si="51"/>
        <v>1575812.2876051837</v>
      </c>
      <c r="H68" s="118">
        <f t="shared" ca="1" si="51"/>
        <v>1565363.8301841354</v>
      </c>
      <c r="I68" s="118">
        <f t="shared" ca="1" si="51"/>
        <v>1563715.4993511182</v>
      </c>
      <c r="J68" s="118">
        <f t="shared" ca="1" si="51"/>
        <v>1563613.949701133</v>
      </c>
      <c r="K68" s="118">
        <f t="shared" ca="1" si="51"/>
        <v>1563598.5198725136</v>
      </c>
      <c r="L68" s="118"/>
      <c r="M68" s="118"/>
      <c r="N68" s="118"/>
      <c r="O68" s="118"/>
      <c r="P68" s="332"/>
      <c r="Q68" s="176">
        <f t="shared" ca="1" si="46"/>
        <v>1563598.5198725136</v>
      </c>
      <c r="R68" s="118"/>
    </row>
    <row r="69" spans="2:18">
      <c r="B69" s="162">
        <v>2012</v>
      </c>
      <c r="C69" s="370">
        <v>7</v>
      </c>
      <c r="D69" s="331">
        <f t="shared" ref="D69:J69" ca="1" si="52">D52*D11</f>
        <v>506106.37075389299</v>
      </c>
      <c r="E69" s="118">
        <f t="shared" ca="1" si="52"/>
        <v>630479.78025184188</v>
      </c>
      <c r="F69" s="118">
        <f t="shared" ca="1" si="52"/>
        <v>635960.80621647125</v>
      </c>
      <c r="G69" s="118">
        <f t="shared" ca="1" si="52"/>
        <v>621459.0034915451</v>
      </c>
      <c r="H69" s="118">
        <f t="shared" ca="1" si="52"/>
        <v>618879.42054804554</v>
      </c>
      <c r="I69" s="118">
        <f t="shared" ca="1" si="52"/>
        <v>618609.50469633238</v>
      </c>
      <c r="J69" s="118">
        <f t="shared" ca="1" si="52"/>
        <v>618574.11930819659</v>
      </c>
      <c r="K69" s="118"/>
      <c r="L69" s="118"/>
      <c r="M69" s="118"/>
      <c r="N69" s="118"/>
      <c r="O69" s="118"/>
      <c r="P69" s="332"/>
      <c r="Q69" s="176">
        <f t="shared" ca="1" si="46"/>
        <v>618574.11930819659</v>
      </c>
      <c r="R69" s="118"/>
    </row>
    <row r="70" spans="2:18">
      <c r="B70" s="162">
        <v>2013</v>
      </c>
      <c r="C70" s="370">
        <v>8</v>
      </c>
      <c r="D70" s="331">
        <f t="shared" ref="D70:I70" ca="1" si="53">D53*D12</f>
        <v>621455.90669859748</v>
      </c>
      <c r="E70" s="118">
        <f t="shared" ca="1" si="53"/>
        <v>566012.87576561316</v>
      </c>
      <c r="F70" s="118">
        <f t="shared" ca="1" si="53"/>
        <v>626859.95309524832</v>
      </c>
      <c r="G70" s="118">
        <f t="shared" ca="1" si="53"/>
        <v>632511.93274563737</v>
      </c>
      <c r="H70" s="118">
        <f t="shared" ca="1" si="53"/>
        <v>629217.22087660513</v>
      </c>
      <c r="I70" s="118">
        <f t="shared" ca="1" si="53"/>
        <v>630123.52133592346</v>
      </c>
      <c r="J70" s="118"/>
      <c r="K70" s="118"/>
      <c r="L70" s="118"/>
      <c r="M70" s="118"/>
      <c r="N70" s="118"/>
      <c r="O70" s="118"/>
      <c r="P70" s="332"/>
      <c r="Q70" s="176">
        <f t="shared" ca="1" si="46"/>
        <v>630123.52133592346</v>
      </c>
      <c r="R70" s="118"/>
    </row>
    <row r="71" spans="2:18">
      <c r="B71" s="162">
        <v>2014</v>
      </c>
      <c r="C71" s="370">
        <v>9</v>
      </c>
      <c r="D71" s="331">
        <f ca="1">D54*D13</f>
        <v>603736.91123249126</v>
      </c>
      <c r="E71" s="118">
        <f ca="1">E54*E13</f>
        <v>443885.751295875</v>
      </c>
      <c r="F71" s="118">
        <f ca="1">F54*F13</f>
        <v>444709.08304613235</v>
      </c>
      <c r="G71" s="118">
        <f ca="1">G54*G13</f>
        <v>463114.47853969259</v>
      </c>
      <c r="H71" s="118">
        <f ca="1">H54*H13</f>
        <v>464108.89244286477</v>
      </c>
      <c r="I71" s="118"/>
      <c r="J71" s="118"/>
      <c r="K71" s="118"/>
      <c r="L71" s="118"/>
      <c r="M71" s="118"/>
      <c r="N71" s="118"/>
      <c r="O71" s="118"/>
      <c r="P71" s="332"/>
      <c r="Q71" s="176">
        <f t="shared" ca="1" si="46"/>
        <v>464108.89244286477</v>
      </c>
      <c r="R71" s="118"/>
    </row>
    <row r="72" spans="2:18">
      <c r="B72" s="162">
        <v>2015</v>
      </c>
      <c r="C72" s="370">
        <v>10</v>
      </c>
      <c r="D72" s="331">
        <f ca="1">D55*D14</f>
        <v>461926.90058364521</v>
      </c>
      <c r="E72" s="118">
        <f ca="1">E55*E14</f>
        <v>653310.1858962191</v>
      </c>
      <c r="F72" s="118">
        <f ca="1">F55*F14</f>
        <v>717359.5175034696</v>
      </c>
      <c r="G72" s="118">
        <f ca="1">G55*G14</f>
        <v>714073.69228823588</v>
      </c>
      <c r="H72" s="118"/>
      <c r="I72" s="118"/>
      <c r="J72" s="118"/>
      <c r="K72" s="118"/>
      <c r="L72" s="118"/>
      <c r="M72" s="118"/>
      <c r="N72" s="118"/>
      <c r="O72" s="118"/>
      <c r="P72" s="332"/>
      <c r="Q72" s="176">
        <f t="shared" ca="1" si="46"/>
        <v>714073.69228823588</v>
      </c>
      <c r="R72" s="118"/>
    </row>
    <row r="73" spans="2:18">
      <c r="B73" s="162">
        <v>2016</v>
      </c>
      <c r="C73" s="370">
        <v>11</v>
      </c>
      <c r="D73" s="331">
        <f ca="1">D56*D15</f>
        <v>857394.79604151391</v>
      </c>
      <c r="E73" s="118">
        <f ca="1">E56*E15</f>
        <v>737664.34737809352</v>
      </c>
      <c r="F73" s="118">
        <f ca="1">F56*F15</f>
        <v>755882.12267420639</v>
      </c>
      <c r="G73" s="118"/>
      <c r="H73" s="118"/>
      <c r="I73" s="118"/>
      <c r="J73" s="118"/>
      <c r="K73" s="118"/>
      <c r="L73" s="118"/>
      <c r="M73" s="118"/>
      <c r="N73" s="118"/>
      <c r="O73" s="118"/>
      <c r="P73" s="332"/>
      <c r="Q73" s="176">
        <f t="shared" ca="1" si="46"/>
        <v>755882.12267420639</v>
      </c>
      <c r="R73" s="118"/>
    </row>
    <row r="74" spans="2:18">
      <c r="B74" s="162">
        <v>2017</v>
      </c>
      <c r="C74" s="370">
        <v>12</v>
      </c>
      <c r="D74" s="331">
        <f ca="1">D57*D16</f>
        <v>770496.66298351088</v>
      </c>
      <c r="E74" s="118">
        <f ca="1">E57*E16</f>
        <v>708887.08371200215</v>
      </c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332"/>
      <c r="Q74" s="176">
        <f t="shared" ca="1" si="46"/>
        <v>708887.08371200215</v>
      </c>
      <c r="R74" s="118"/>
    </row>
    <row r="75" spans="2:18">
      <c r="B75" s="163">
        <v>2018</v>
      </c>
      <c r="C75" s="371">
        <v>13</v>
      </c>
      <c r="D75" s="333">
        <f ca="1">D58*D17</f>
        <v>316117.62928633986</v>
      </c>
      <c r="E75" s="334"/>
      <c r="F75" s="334"/>
      <c r="G75" s="334"/>
      <c r="H75" s="334"/>
      <c r="I75" s="334"/>
      <c r="J75" s="334"/>
      <c r="K75" s="334"/>
      <c r="L75" s="334"/>
      <c r="M75" s="334"/>
      <c r="N75" s="334"/>
      <c r="O75" s="334"/>
      <c r="P75" s="335"/>
      <c r="Q75" s="176">
        <f t="shared" ca="1" si="46"/>
        <v>316117.62928633986</v>
      </c>
    </row>
    <row r="76" spans="2:18" ht="15.6">
      <c r="B76" s="177" t="s">
        <v>72</v>
      </c>
      <c r="C76" s="178"/>
      <c r="D76" s="337"/>
      <c r="E76" s="338"/>
      <c r="F76" s="338"/>
      <c r="G76" s="338"/>
      <c r="H76" s="338"/>
      <c r="I76" s="338"/>
      <c r="J76" s="338"/>
      <c r="K76" s="338"/>
      <c r="L76" s="338"/>
      <c r="M76" s="338"/>
      <c r="N76" s="338"/>
      <c r="O76" s="338"/>
      <c r="P76" s="339"/>
      <c r="Q76" s="312">
        <f ca="1">SUM(Q63:Q75)</f>
        <v>9961919.0417659357</v>
      </c>
    </row>
    <row r="77" spans="2:18">
      <c r="Q77" s="336"/>
    </row>
    <row r="78" spans="2:18" ht="15.6">
      <c r="B78" s="313" t="s">
        <v>131</v>
      </c>
      <c r="C78" s="314"/>
      <c r="D78" s="314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  <c r="Q78" s="315"/>
    </row>
    <row r="79" spans="2:18">
      <c r="B79" s="342" t="s">
        <v>132</v>
      </c>
      <c r="C79" s="326"/>
      <c r="D79" s="326"/>
      <c r="E79" s="326"/>
      <c r="F79" s="326"/>
      <c r="G79" s="326"/>
      <c r="H79" s="326"/>
      <c r="I79" s="326"/>
      <c r="J79" s="326"/>
      <c r="K79" s="326"/>
      <c r="L79" s="326"/>
      <c r="M79" s="326"/>
      <c r="N79" s="326"/>
      <c r="O79" s="326"/>
      <c r="P79" s="327"/>
      <c r="Q79" s="327"/>
    </row>
    <row r="80" spans="2:18">
      <c r="B80" s="22" t="s">
        <v>33</v>
      </c>
      <c r="C80" s="227" t="s">
        <v>117</v>
      </c>
      <c r="D80" s="369">
        <v>1</v>
      </c>
      <c r="E80" s="369">
        <f>D80+1</f>
        <v>2</v>
      </c>
      <c r="F80" s="369">
        <f t="shared" ref="F80:P80" si="54">E80+1</f>
        <v>3</v>
      </c>
      <c r="G80" s="369">
        <f t="shared" si="54"/>
        <v>4</v>
      </c>
      <c r="H80" s="369">
        <f t="shared" si="54"/>
        <v>5</v>
      </c>
      <c r="I80" s="369">
        <f t="shared" si="54"/>
        <v>6</v>
      </c>
      <c r="J80" s="369">
        <f t="shared" si="54"/>
        <v>7</v>
      </c>
      <c r="K80" s="369">
        <f t="shared" si="54"/>
        <v>8</v>
      </c>
      <c r="L80" s="369">
        <f t="shared" si="54"/>
        <v>9</v>
      </c>
      <c r="M80" s="369">
        <f t="shared" si="54"/>
        <v>10</v>
      </c>
      <c r="N80" s="369">
        <f t="shared" si="54"/>
        <v>11</v>
      </c>
      <c r="O80" s="369">
        <f t="shared" si="54"/>
        <v>12</v>
      </c>
      <c r="P80" s="369">
        <f t="shared" si="54"/>
        <v>13</v>
      </c>
      <c r="Q80" s="95" t="s">
        <v>71</v>
      </c>
      <c r="R80" s="118"/>
    </row>
    <row r="81" spans="2:18">
      <c r="B81" s="162">
        <v>2006</v>
      </c>
      <c r="C81" s="365">
        <v>1</v>
      </c>
      <c r="D81" s="343">
        <v>524592.59259259258</v>
      </c>
      <c r="E81" s="344">
        <v>524592.59259259258</v>
      </c>
      <c r="F81" s="344">
        <v>524592.59259259258</v>
      </c>
      <c r="G81" s="344">
        <v>524592.59259259258</v>
      </c>
      <c r="H81" s="344">
        <v>524592.59259259258</v>
      </c>
      <c r="I81" s="344">
        <v>524592.59259259258</v>
      </c>
      <c r="J81" s="344">
        <v>524592.59259259258</v>
      </c>
      <c r="K81" s="344">
        <v>524592.59259259258</v>
      </c>
      <c r="L81" s="344">
        <v>524592.59259259258</v>
      </c>
      <c r="M81" s="344">
        <v>524592.59259259258</v>
      </c>
      <c r="N81" s="344">
        <v>524592.59259259258</v>
      </c>
      <c r="O81" s="344">
        <v>524592.59259259258</v>
      </c>
      <c r="P81" s="345">
        <v>524592.59259259258</v>
      </c>
      <c r="Q81" s="340">
        <f t="shared" ref="Q81:Q93" ca="1" si="55">OFFSET($Q$80,$C81,-$C81)</f>
        <v>524592.59259259258</v>
      </c>
      <c r="R81" s="118"/>
    </row>
    <row r="82" spans="2:18">
      <c r="B82" s="162">
        <v>2007</v>
      </c>
      <c r="C82" s="365">
        <v>2</v>
      </c>
      <c r="D82" s="346">
        <v>786888.88888888888</v>
      </c>
      <c r="E82" s="347">
        <v>786888.88888888888</v>
      </c>
      <c r="F82" s="347">
        <v>786888.88888888888</v>
      </c>
      <c r="G82" s="347">
        <v>786888.88888888888</v>
      </c>
      <c r="H82" s="347">
        <v>786888.88888888888</v>
      </c>
      <c r="I82" s="347">
        <v>786888.88888888888</v>
      </c>
      <c r="J82" s="347">
        <v>786888.88888888888</v>
      </c>
      <c r="K82" s="347">
        <v>786888.88888888888</v>
      </c>
      <c r="L82" s="347">
        <v>786888.88888888888</v>
      </c>
      <c r="M82" s="347">
        <v>786888.88888888888</v>
      </c>
      <c r="N82" s="347">
        <v>786888.88888888888</v>
      </c>
      <c r="O82" s="347">
        <v>786888.88888888888</v>
      </c>
      <c r="P82" s="348"/>
      <c r="Q82" s="341">
        <f t="shared" ca="1" si="55"/>
        <v>786888.88888888888</v>
      </c>
      <c r="R82" s="118"/>
    </row>
    <row r="83" spans="2:18">
      <c r="B83" s="162">
        <v>2008</v>
      </c>
      <c r="C83" s="365">
        <v>3</v>
      </c>
      <c r="D83" s="346">
        <v>721314.81481481483</v>
      </c>
      <c r="E83" s="347">
        <v>721314.81481481483</v>
      </c>
      <c r="F83" s="347">
        <v>721314.81481481483</v>
      </c>
      <c r="G83" s="347">
        <v>721314.81481481483</v>
      </c>
      <c r="H83" s="347">
        <v>721314.81481481483</v>
      </c>
      <c r="I83" s="347">
        <v>721314.81481481483</v>
      </c>
      <c r="J83" s="347">
        <v>721314.81481481483</v>
      </c>
      <c r="K83" s="347">
        <v>721314.81481481483</v>
      </c>
      <c r="L83" s="347">
        <v>721314.81481481483</v>
      </c>
      <c r="M83" s="347">
        <v>721314.81481481483</v>
      </c>
      <c r="N83" s="347">
        <v>721314.81481481483</v>
      </c>
      <c r="O83" s="347"/>
      <c r="P83" s="348"/>
      <c r="Q83" s="341">
        <f t="shared" ca="1" si="55"/>
        <v>721314.81481481483</v>
      </c>
      <c r="R83" s="118"/>
    </row>
    <row r="84" spans="2:18">
      <c r="B84" s="162">
        <v>2009</v>
      </c>
      <c r="C84" s="365">
        <v>4</v>
      </c>
      <c r="D84" s="346">
        <v>852462.96296296292</v>
      </c>
      <c r="E84" s="347">
        <v>852462.96296296292</v>
      </c>
      <c r="F84" s="347">
        <v>852462.96296296292</v>
      </c>
      <c r="G84" s="347">
        <v>852462.96296296292</v>
      </c>
      <c r="H84" s="347">
        <v>852462.96296296292</v>
      </c>
      <c r="I84" s="347">
        <v>852462.96296296292</v>
      </c>
      <c r="J84" s="347">
        <v>852462.96296296292</v>
      </c>
      <c r="K84" s="347">
        <v>852462.96296296292</v>
      </c>
      <c r="L84" s="347">
        <v>852462.96296296292</v>
      </c>
      <c r="M84" s="347">
        <v>852462.96296296292</v>
      </c>
      <c r="N84" s="347"/>
      <c r="O84" s="347"/>
      <c r="P84" s="348"/>
      <c r="Q84" s="341">
        <f t="shared" ca="1" si="55"/>
        <v>852462.96296296292</v>
      </c>
      <c r="R84" s="118"/>
    </row>
    <row r="85" spans="2:18">
      <c r="B85" s="162">
        <v>2010</v>
      </c>
      <c r="C85" s="365">
        <v>5</v>
      </c>
      <c r="D85" s="346">
        <v>983611.11111111112</v>
      </c>
      <c r="E85" s="347">
        <v>983611.11111111112</v>
      </c>
      <c r="F85" s="347">
        <v>983611.11111111112</v>
      </c>
      <c r="G85" s="347">
        <v>983611.11111111112</v>
      </c>
      <c r="H85" s="347">
        <v>983611.11111111112</v>
      </c>
      <c r="I85" s="347">
        <v>983611.11111111112</v>
      </c>
      <c r="J85" s="347">
        <v>983611.11111111112</v>
      </c>
      <c r="K85" s="347">
        <v>983611.11111111112</v>
      </c>
      <c r="L85" s="347">
        <v>983611.11111111112</v>
      </c>
      <c r="M85" s="347"/>
      <c r="N85" s="347"/>
      <c r="O85" s="347"/>
      <c r="P85" s="348"/>
      <c r="Q85" s="341">
        <f t="shared" ca="1" si="55"/>
        <v>983611.11111111112</v>
      </c>
      <c r="R85" s="118"/>
    </row>
    <row r="86" spans="2:18">
      <c r="B86" s="162">
        <v>2011</v>
      </c>
      <c r="C86" s="365">
        <v>6</v>
      </c>
      <c r="D86" s="346">
        <v>852462.96296296292</v>
      </c>
      <c r="E86" s="347">
        <v>852462.96296296292</v>
      </c>
      <c r="F86" s="347">
        <v>852462.96296296292</v>
      </c>
      <c r="G86" s="347">
        <v>852462.96296296292</v>
      </c>
      <c r="H86" s="347">
        <v>852462.96296296292</v>
      </c>
      <c r="I86" s="347">
        <v>852462.96296296292</v>
      </c>
      <c r="J86" s="347">
        <v>852462.96296296292</v>
      </c>
      <c r="K86" s="347">
        <v>852462.96296296292</v>
      </c>
      <c r="L86" s="347"/>
      <c r="M86" s="347"/>
      <c r="N86" s="347"/>
      <c r="O86" s="347"/>
      <c r="P86" s="348"/>
      <c r="Q86" s="341">
        <f t="shared" ca="1" si="55"/>
        <v>852462.96296296292</v>
      </c>
      <c r="R86" s="118"/>
    </row>
    <row r="87" spans="2:18">
      <c r="B87" s="162">
        <v>2012</v>
      </c>
      <c r="C87" s="365">
        <v>7</v>
      </c>
      <c r="D87" s="346">
        <v>524592.59259259258</v>
      </c>
      <c r="E87" s="347">
        <v>524592.59259259258</v>
      </c>
      <c r="F87" s="347">
        <v>524592.59259259258</v>
      </c>
      <c r="G87" s="347">
        <v>524592.59259259258</v>
      </c>
      <c r="H87" s="347">
        <v>524592.59259259258</v>
      </c>
      <c r="I87" s="347">
        <v>524592.59259259258</v>
      </c>
      <c r="J87" s="347">
        <v>524592.59259259258</v>
      </c>
      <c r="K87" s="347"/>
      <c r="L87" s="347"/>
      <c r="M87" s="347"/>
      <c r="N87" s="347"/>
      <c r="O87" s="347"/>
      <c r="P87" s="348"/>
      <c r="Q87" s="341">
        <f t="shared" ca="1" si="55"/>
        <v>524592.59259259258</v>
      </c>
      <c r="R87" s="118"/>
    </row>
    <row r="88" spans="2:18">
      <c r="B88" s="162">
        <v>2013</v>
      </c>
      <c r="C88" s="365">
        <v>8</v>
      </c>
      <c r="D88" s="346">
        <v>721314.81481481483</v>
      </c>
      <c r="E88" s="347">
        <v>721314.81481481483</v>
      </c>
      <c r="F88" s="347">
        <v>721314.81481481483</v>
      </c>
      <c r="G88" s="347">
        <v>721314.81481481483</v>
      </c>
      <c r="H88" s="347">
        <v>721314.81481481483</v>
      </c>
      <c r="I88" s="347">
        <v>721314.81481481483</v>
      </c>
      <c r="J88" s="347"/>
      <c r="K88" s="347"/>
      <c r="L88" s="347"/>
      <c r="M88" s="347"/>
      <c r="N88" s="347"/>
      <c r="O88" s="347"/>
      <c r="P88" s="348"/>
      <c r="Q88" s="341">
        <f t="shared" ca="1" si="55"/>
        <v>721314.81481481483</v>
      </c>
      <c r="R88" s="118"/>
    </row>
    <row r="89" spans="2:18">
      <c r="B89" s="162">
        <v>2014</v>
      </c>
      <c r="C89" s="365">
        <v>9</v>
      </c>
      <c r="D89" s="346">
        <v>655740.74074074079</v>
      </c>
      <c r="E89" s="347">
        <v>655740.74074074079</v>
      </c>
      <c r="F89" s="347">
        <v>655740.74074074079</v>
      </c>
      <c r="G89" s="347">
        <v>655740.74074074079</v>
      </c>
      <c r="H89" s="347">
        <v>655740.74074074079</v>
      </c>
      <c r="I89" s="347"/>
      <c r="J89" s="347"/>
      <c r="K89" s="347"/>
      <c r="L89" s="347"/>
      <c r="M89" s="347"/>
      <c r="N89" s="347"/>
      <c r="O89" s="347"/>
      <c r="P89" s="348"/>
      <c r="Q89" s="341">
        <f t="shared" ca="1" si="55"/>
        <v>655740.74074074079</v>
      </c>
      <c r="R89" s="118"/>
    </row>
    <row r="90" spans="2:18">
      <c r="B90" s="162">
        <v>2015</v>
      </c>
      <c r="C90" s="365">
        <v>10</v>
      </c>
      <c r="D90" s="346">
        <v>590166.66666666663</v>
      </c>
      <c r="E90" s="347">
        <v>590166.66666666663</v>
      </c>
      <c r="F90" s="347">
        <v>590166.66666666663</v>
      </c>
      <c r="G90" s="347">
        <v>590166.66666666663</v>
      </c>
      <c r="H90" s="347"/>
      <c r="I90" s="347"/>
      <c r="J90" s="347"/>
      <c r="K90" s="347"/>
      <c r="L90" s="347"/>
      <c r="M90" s="347"/>
      <c r="N90" s="347"/>
      <c r="O90" s="347"/>
      <c r="P90" s="348"/>
      <c r="Q90" s="341">
        <f t="shared" ca="1" si="55"/>
        <v>590166.66666666663</v>
      </c>
      <c r="R90" s="118"/>
    </row>
    <row r="91" spans="2:18">
      <c r="B91" s="162">
        <v>2016</v>
      </c>
      <c r="C91" s="365">
        <v>11</v>
      </c>
      <c r="D91" s="346">
        <v>524592.59259259258</v>
      </c>
      <c r="E91" s="347">
        <v>524592.59259259258</v>
      </c>
      <c r="F91" s="347">
        <v>524592.59259259258</v>
      </c>
      <c r="G91" s="347"/>
      <c r="H91" s="347"/>
      <c r="I91" s="347"/>
      <c r="J91" s="347"/>
      <c r="K91" s="347"/>
      <c r="L91" s="347"/>
      <c r="M91" s="347"/>
      <c r="N91" s="347"/>
      <c r="O91" s="347"/>
      <c r="P91" s="348"/>
      <c r="Q91" s="341">
        <f t="shared" ca="1" si="55"/>
        <v>524592.59259259258</v>
      </c>
      <c r="R91" s="118"/>
    </row>
    <row r="92" spans="2:18">
      <c r="B92" s="162">
        <v>2017</v>
      </c>
      <c r="C92" s="365">
        <v>12</v>
      </c>
      <c r="D92" s="346">
        <v>655740.74074074079</v>
      </c>
      <c r="E92" s="347">
        <v>655740.74074074079</v>
      </c>
      <c r="F92" s="347"/>
      <c r="G92" s="347"/>
      <c r="H92" s="347"/>
      <c r="I92" s="347"/>
      <c r="J92" s="347"/>
      <c r="K92" s="347"/>
      <c r="L92" s="347"/>
      <c r="M92" s="347"/>
      <c r="N92" s="347"/>
      <c r="O92" s="347"/>
      <c r="P92" s="348"/>
      <c r="Q92" s="341">
        <f t="shared" ca="1" si="55"/>
        <v>655740.74074074079</v>
      </c>
      <c r="R92" s="118"/>
    </row>
    <row r="93" spans="2:18">
      <c r="B93" s="163">
        <v>2018</v>
      </c>
      <c r="C93" s="366">
        <v>13</v>
      </c>
      <c r="D93" s="349">
        <v>459018.51851851854</v>
      </c>
      <c r="E93" s="350"/>
      <c r="F93" s="350"/>
      <c r="G93" s="350"/>
      <c r="H93" s="350"/>
      <c r="I93" s="350"/>
      <c r="J93" s="350"/>
      <c r="K93" s="350"/>
      <c r="L93" s="350"/>
      <c r="M93" s="350"/>
      <c r="N93" s="350"/>
      <c r="O93" s="350"/>
      <c r="P93" s="351"/>
      <c r="Q93" s="341">
        <f t="shared" ca="1" si="55"/>
        <v>459018.51851851854</v>
      </c>
    </row>
    <row r="94" spans="2:18" ht="15.6">
      <c r="B94" s="177" t="s">
        <v>72</v>
      </c>
      <c r="C94" s="178"/>
      <c r="D94" s="333"/>
      <c r="E94" s="334"/>
      <c r="F94" s="334"/>
      <c r="G94" s="334"/>
      <c r="H94" s="334"/>
      <c r="I94" s="334"/>
      <c r="J94" s="334"/>
      <c r="K94" s="334"/>
      <c r="L94" s="334"/>
      <c r="M94" s="334"/>
      <c r="N94" s="334"/>
      <c r="O94" s="334"/>
      <c r="P94" s="335"/>
      <c r="Q94" s="312">
        <f ca="1">SUM(Q81:Q93)</f>
        <v>8852500</v>
      </c>
    </row>
    <row r="95" spans="2:18">
      <c r="R95" s="118"/>
    </row>
    <row r="96" spans="2:18" ht="15.6">
      <c r="B96" s="313" t="s">
        <v>133</v>
      </c>
      <c r="C96" s="314"/>
      <c r="D96" s="314"/>
      <c r="E96" s="314"/>
      <c r="F96" s="314"/>
      <c r="G96" s="314"/>
      <c r="H96" s="314"/>
      <c r="I96" s="314"/>
      <c r="J96" s="314"/>
      <c r="K96" s="314"/>
      <c r="L96" s="314"/>
      <c r="M96" s="314"/>
      <c r="N96" s="314"/>
      <c r="O96" s="314"/>
      <c r="P96" s="315"/>
      <c r="Q96" s="315"/>
      <c r="R96" s="118"/>
    </row>
    <row r="97" spans="1:18" ht="15.6">
      <c r="B97" s="325" t="s">
        <v>134</v>
      </c>
      <c r="C97" s="326"/>
      <c r="D97" s="326"/>
      <c r="E97" s="326"/>
      <c r="F97" s="326"/>
      <c r="G97" s="326"/>
      <c r="H97" s="326"/>
      <c r="I97" s="326"/>
      <c r="J97" s="326"/>
      <c r="K97" s="326"/>
      <c r="L97" s="326"/>
      <c r="M97" s="326"/>
      <c r="N97" s="326"/>
      <c r="O97" s="326"/>
      <c r="P97" s="327"/>
      <c r="Q97" s="327"/>
      <c r="R97" s="118"/>
    </row>
    <row r="98" spans="1:18">
      <c r="B98" s="22" t="s">
        <v>33</v>
      </c>
      <c r="C98" s="227" t="s">
        <v>117</v>
      </c>
      <c r="D98" s="373">
        <v>1</v>
      </c>
      <c r="E98" s="374">
        <f>D98+1</f>
        <v>2</v>
      </c>
      <c r="F98" s="374">
        <f t="shared" ref="F98:P98" si="56">E98+1</f>
        <v>3</v>
      </c>
      <c r="G98" s="374">
        <f t="shared" si="56"/>
        <v>4</v>
      </c>
      <c r="H98" s="374">
        <f t="shared" si="56"/>
        <v>5</v>
      </c>
      <c r="I98" s="374">
        <f t="shared" si="56"/>
        <v>6</v>
      </c>
      <c r="J98" s="374">
        <f t="shared" si="56"/>
        <v>7</v>
      </c>
      <c r="K98" s="374">
        <f t="shared" si="56"/>
        <v>8</v>
      </c>
      <c r="L98" s="374">
        <f t="shared" si="56"/>
        <v>9</v>
      </c>
      <c r="M98" s="374">
        <f t="shared" si="56"/>
        <v>10</v>
      </c>
      <c r="N98" s="374">
        <f t="shared" si="56"/>
        <v>11</v>
      </c>
      <c r="O98" s="374">
        <f t="shared" si="56"/>
        <v>12</v>
      </c>
      <c r="P98" s="375">
        <f t="shared" si="56"/>
        <v>13</v>
      </c>
      <c r="Q98" s="95" t="s">
        <v>71</v>
      </c>
      <c r="R98" s="118"/>
    </row>
    <row r="99" spans="1:18">
      <c r="B99" s="162">
        <v>2006</v>
      </c>
      <c r="C99" s="370">
        <v>1</v>
      </c>
      <c r="D99" s="331">
        <f t="shared" ref="D99:P99" ca="1" si="57">D5+D81*(1-1/D46)</f>
        <v>596058.2934256196</v>
      </c>
      <c r="E99" s="118">
        <f t="shared" ca="1" si="57"/>
        <v>642703.44387770945</v>
      </c>
      <c r="F99" s="118">
        <f t="shared" ca="1" si="57"/>
        <v>644716.52680662984</v>
      </c>
      <c r="G99" s="118">
        <f t="shared" ca="1" si="57"/>
        <v>633555.25091970409</v>
      </c>
      <c r="H99" s="118">
        <f t="shared" ca="1" si="57"/>
        <v>636540.08164883673</v>
      </c>
      <c r="I99" s="118">
        <f t="shared" ca="1" si="57"/>
        <v>636648.47720213106</v>
      </c>
      <c r="J99" s="118">
        <f t="shared" ca="1" si="57"/>
        <v>636711.96041210438</v>
      </c>
      <c r="K99" s="118">
        <f t="shared" ca="1" si="57"/>
        <v>636709.28311078018</v>
      </c>
      <c r="L99" s="118">
        <f t="shared" ca="1" si="57"/>
        <v>636708.98914825323</v>
      </c>
      <c r="M99" s="118">
        <f t="shared" ca="1" si="57"/>
        <v>636708.94018122496</v>
      </c>
      <c r="N99" s="118">
        <f t="shared" ca="1" si="57"/>
        <v>636708.92900140106</v>
      </c>
      <c r="O99" s="118">
        <f t="shared" ca="1" si="57"/>
        <v>636708.92884482408</v>
      </c>
      <c r="P99" s="332">
        <f t="shared" si="57"/>
        <v>636708.92906405963</v>
      </c>
      <c r="Q99" s="311">
        <f t="shared" ref="Q99:Q111" ca="1" si="58">OFFSET($Q$98,$C99,-$C99)</f>
        <v>636708.92906405963</v>
      </c>
      <c r="R99" s="118"/>
    </row>
    <row r="100" spans="1:18">
      <c r="B100" s="162">
        <v>2007</v>
      </c>
      <c r="C100" s="370">
        <v>2</v>
      </c>
      <c r="D100" s="331">
        <f t="shared" ref="D100:O100" ca="1" si="59">D6+D82*(1-1/D47)</f>
        <v>745480.9041425992</v>
      </c>
      <c r="E100" s="118">
        <f t="shared" ca="1" si="59"/>
        <v>815004.55835202965</v>
      </c>
      <c r="F100" s="118">
        <f t="shared" ca="1" si="59"/>
        <v>836592.10088980186</v>
      </c>
      <c r="G100" s="118">
        <f t="shared" ca="1" si="59"/>
        <v>855148.63702773245</v>
      </c>
      <c r="H100" s="118">
        <f t="shared" ca="1" si="59"/>
        <v>855838.28494842188</v>
      </c>
      <c r="I100" s="118">
        <f t="shared" ca="1" si="59"/>
        <v>855787.56456929573</v>
      </c>
      <c r="J100" s="118">
        <f t="shared" ca="1" si="59"/>
        <v>855785.69480863679</v>
      </c>
      <c r="K100" s="118">
        <f t="shared" ca="1" si="59"/>
        <v>855792.48914582946</v>
      </c>
      <c r="L100" s="118">
        <f t="shared" ca="1" si="59"/>
        <v>855792.08575425891</v>
      </c>
      <c r="M100" s="118">
        <f t="shared" ca="1" si="59"/>
        <v>855792.19313145906</v>
      </c>
      <c r="N100" s="118">
        <f t="shared" ca="1" si="59"/>
        <v>855792.21851717739</v>
      </c>
      <c r="O100" s="118">
        <f t="shared" ca="1" si="59"/>
        <v>855792.22156894009</v>
      </c>
      <c r="P100" s="332"/>
      <c r="Q100" s="176">
        <f t="shared" ca="1" si="58"/>
        <v>855792.22156894009</v>
      </c>
      <c r="R100" s="118"/>
    </row>
    <row r="101" spans="1:18">
      <c r="B101" s="162">
        <v>2008</v>
      </c>
      <c r="C101" s="370">
        <v>3</v>
      </c>
      <c r="D101" s="331">
        <f t="shared" ref="D101:N101" ca="1" si="60">D7+D83*(1-1/D48)</f>
        <v>774030.71279253089</v>
      </c>
      <c r="E101" s="118">
        <f t="shared" ca="1" si="60"/>
        <v>732648.17566689674</v>
      </c>
      <c r="F101" s="118">
        <f t="shared" ca="1" si="60"/>
        <v>708864.77807152038</v>
      </c>
      <c r="G101" s="118">
        <f t="shared" ca="1" si="60"/>
        <v>710681.08757732238</v>
      </c>
      <c r="H101" s="118">
        <f t="shared" ca="1" si="60"/>
        <v>716198.64640974789</v>
      </c>
      <c r="I101" s="118">
        <f t="shared" ca="1" si="60"/>
        <v>716231.15276862821</v>
      </c>
      <c r="J101" s="118">
        <f t="shared" ca="1" si="60"/>
        <v>716255.27272207604</v>
      </c>
      <c r="K101" s="118">
        <f t="shared" ca="1" si="60"/>
        <v>716266.04417662194</v>
      </c>
      <c r="L101" s="118">
        <f t="shared" ca="1" si="60"/>
        <v>716267.82133246283</v>
      </c>
      <c r="M101" s="118">
        <f t="shared" ca="1" si="60"/>
        <v>716267.90542038134</v>
      </c>
      <c r="N101" s="118">
        <f t="shared" ca="1" si="60"/>
        <v>716267.90803320089</v>
      </c>
      <c r="O101" s="118"/>
      <c r="P101" s="332"/>
      <c r="Q101" s="176">
        <f t="shared" ca="1" si="58"/>
        <v>716267.90803320089</v>
      </c>
      <c r="R101" s="118"/>
    </row>
    <row r="102" spans="1:18">
      <c r="B102" s="162">
        <v>2009</v>
      </c>
      <c r="C102" s="370">
        <v>4</v>
      </c>
      <c r="D102" s="331">
        <f t="shared" ref="D102:M102" ca="1" si="61">D8+D84*(1-1/D49)</f>
        <v>763469.16627934994</v>
      </c>
      <c r="E102" s="118">
        <f t="shared" ca="1" si="61"/>
        <v>889417.30300528579</v>
      </c>
      <c r="F102" s="118">
        <f t="shared" ca="1" si="61"/>
        <v>878701.1612136499</v>
      </c>
      <c r="G102" s="118">
        <f t="shared" ca="1" si="61"/>
        <v>885676.34225926269</v>
      </c>
      <c r="H102" s="118">
        <f t="shared" ca="1" si="61"/>
        <v>894925.03051010042</v>
      </c>
      <c r="I102" s="118">
        <f t="shared" ca="1" si="61"/>
        <v>895159.12812435313</v>
      </c>
      <c r="J102" s="118">
        <f t="shared" ca="1" si="61"/>
        <v>895218.34921368666</v>
      </c>
      <c r="K102" s="118">
        <f t="shared" ca="1" si="61"/>
        <v>895222.72435114859</v>
      </c>
      <c r="L102" s="118">
        <f t="shared" ca="1" si="61"/>
        <v>895223.24105731724</v>
      </c>
      <c r="M102" s="118">
        <f t="shared" ca="1" si="61"/>
        <v>895223.23538844113</v>
      </c>
      <c r="N102" s="118"/>
      <c r="O102" s="118"/>
      <c r="P102" s="332"/>
      <c r="Q102" s="176">
        <f t="shared" ca="1" si="58"/>
        <v>895223.23538844113</v>
      </c>
      <c r="R102" s="118"/>
    </row>
    <row r="103" spans="1:18">
      <c r="B103" s="162">
        <v>2010</v>
      </c>
      <c r="C103" s="370">
        <v>5</v>
      </c>
      <c r="D103" s="331">
        <f t="shared" ref="D103:L103" ca="1" si="62">D9+D85*(1-1/D50)</f>
        <v>1167717.2877342349</v>
      </c>
      <c r="E103" s="118">
        <f t="shared" ca="1" si="62"/>
        <v>1068040.3532720655</v>
      </c>
      <c r="F103" s="118">
        <f t="shared" ca="1" si="62"/>
        <v>1074658.3349556816</v>
      </c>
      <c r="G103" s="118">
        <f t="shared" ca="1" si="62"/>
        <v>1087365.2461021398</v>
      </c>
      <c r="H103" s="118">
        <f t="shared" ca="1" si="62"/>
        <v>1085735.8458693689</v>
      </c>
      <c r="I103" s="118">
        <f t="shared" ca="1" si="62"/>
        <v>1086515.82359109</v>
      </c>
      <c r="J103" s="118">
        <f t="shared" ca="1" si="62"/>
        <v>1086559.974401017</v>
      </c>
      <c r="K103" s="118">
        <f t="shared" ca="1" si="62"/>
        <v>1086561.5491026517</v>
      </c>
      <c r="L103" s="118">
        <f t="shared" ca="1" si="62"/>
        <v>1086561.0931261205</v>
      </c>
      <c r="M103" s="118"/>
      <c r="N103" s="118"/>
      <c r="O103" s="118"/>
      <c r="P103" s="332"/>
      <c r="Q103" s="176">
        <f t="shared" ca="1" si="58"/>
        <v>1086561.0931261205</v>
      </c>
      <c r="R103" s="118"/>
    </row>
    <row r="104" spans="1:18">
      <c r="B104" s="162">
        <v>2011</v>
      </c>
      <c r="C104" s="370">
        <v>6</v>
      </c>
      <c r="D104" s="331">
        <f t="shared" ref="D104:K104" ca="1" si="63">D10+D86*(1-1/D51)</f>
        <v>1280687.9958821854</v>
      </c>
      <c r="E104" s="118">
        <f t="shared" ca="1" si="63"/>
        <v>1556741.6461531224</v>
      </c>
      <c r="F104" s="118">
        <f t="shared" ca="1" si="63"/>
        <v>1548127.9982584615</v>
      </c>
      <c r="G104" s="118">
        <f t="shared" ca="1" si="63"/>
        <v>1564583.4056610761</v>
      </c>
      <c r="H104" s="118">
        <f t="shared" ca="1" si="63"/>
        <v>1564052.2994315834</v>
      </c>
      <c r="I104" s="118">
        <f t="shared" ca="1" si="63"/>
        <v>1563526.5008493646</v>
      </c>
      <c r="J104" s="118">
        <f t="shared" ca="1" si="63"/>
        <v>1563590.2460356101</v>
      </c>
      <c r="K104" s="118">
        <f t="shared" ca="1" si="63"/>
        <v>1563595.2290194272</v>
      </c>
      <c r="L104" s="118"/>
      <c r="M104" s="118"/>
      <c r="N104" s="118"/>
      <c r="O104" s="118"/>
      <c r="P104" s="332"/>
      <c r="Q104" s="176">
        <f t="shared" ca="1" si="58"/>
        <v>1563595.2290194272</v>
      </c>
      <c r="R104" s="118"/>
    </row>
    <row r="105" spans="1:18">
      <c r="B105" s="162">
        <v>2012</v>
      </c>
      <c r="C105" s="370">
        <v>7</v>
      </c>
      <c r="D105" s="331">
        <f t="shared" ref="D105:J105" ca="1" si="64">D11+D87*(1-1/D52)</f>
        <v>516517.92261696234</v>
      </c>
      <c r="E105" s="118">
        <f t="shared" ca="1" si="64"/>
        <v>607262.57040025247</v>
      </c>
      <c r="F105" s="118">
        <f t="shared" ca="1" si="64"/>
        <v>627746.38319866464</v>
      </c>
      <c r="G105" s="118">
        <f t="shared" ca="1" si="64"/>
        <v>619955.30195305031</v>
      </c>
      <c r="H105" s="118">
        <f t="shared" ca="1" si="64"/>
        <v>618705.96014126251</v>
      </c>
      <c r="I105" s="118">
        <f t="shared" ca="1" si="64"/>
        <v>618584.52193055232</v>
      </c>
      <c r="J105" s="118">
        <f t="shared" ca="1" si="64"/>
        <v>618570.98677134281</v>
      </c>
      <c r="K105" s="118"/>
      <c r="L105" s="118"/>
      <c r="M105" s="118"/>
      <c r="N105" s="118"/>
      <c r="O105" s="118"/>
      <c r="P105" s="332"/>
      <c r="Q105" s="176">
        <f t="shared" ca="1" si="58"/>
        <v>618570.98677134281</v>
      </c>
      <c r="R105" s="118"/>
    </row>
    <row r="106" spans="1:18">
      <c r="B106" s="162">
        <v>2013</v>
      </c>
      <c r="C106" s="370">
        <v>8</v>
      </c>
      <c r="D106" s="331">
        <f t="shared" ref="D106:I106" ca="1" si="65">D12+D88*(1-1/D53)</f>
        <v>677697.04725793912</v>
      </c>
      <c r="E106" s="118">
        <f t="shared" ca="1" si="65"/>
        <v>600064.94371615048</v>
      </c>
      <c r="F106" s="118">
        <f t="shared" ca="1" si="65"/>
        <v>633826.86191963998</v>
      </c>
      <c r="G106" s="118">
        <f t="shared" ca="1" si="65"/>
        <v>633890.46044322592</v>
      </c>
      <c r="H106" s="118">
        <f t="shared" ca="1" si="65"/>
        <v>629386.65372798708</v>
      </c>
      <c r="I106" s="118">
        <f t="shared" ca="1" si="65"/>
        <v>630147.75326053356</v>
      </c>
      <c r="J106" s="118"/>
      <c r="K106" s="118"/>
      <c r="L106" s="118"/>
      <c r="M106" s="118"/>
      <c r="N106" s="118"/>
      <c r="O106" s="118"/>
      <c r="P106" s="332"/>
      <c r="Q106" s="176">
        <f t="shared" ca="1" si="58"/>
        <v>630147.75326053356</v>
      </c>
    </row>
    <row r="107" spans="1:18">
      <c r="B107" s="162">
        <v>2014</v>
      </c>
      <c r="C107" s="370">
        <v>9</v>
      </c>
      <c r="D107" s="331">
        <f ca="1">D13+D89*(1-1/D54)</f>
        <v>633025.78230239742</v>
      </c>
      <c r="E107" s="118">
        <f ca="1">E13+E89*(1-1/E54)</f>
        <v>490337.84674557461</v>
      </c>
      <c r="F107" s="118">
        <f ca="1">F13+F89*(1-1/F54)</f>
        <v>460274.59541312588</v>
      </c>
      <c r="G107" s="118">
        <f ca="1">G13+G89*(1-1/G54)</f>
        <v>466104.70398665773</v>
      </c>
      <c r="H107" s="118">
        <f ca="1">H13+H89*(1-1/H54)</f>
        <v>464461.43944310996</v>
      </c>
      <c r="I107" s="118"/>
      <c r="J107" s="118"/>
      <c r="K107" s="118"/>
      <c r="L107" s="118"/>
      <c r="M107" s="118"/>
      <c r="N107" s="118"/>
      <c r="O107" s="118"/>
      <c r="P107" s="332"/>
      <c r="Q107" s="176">
        <f t="shared" ca="1" si="58"/>
        <v>464461.43944310996</v>
      </c>
    </row>
    <row r="108" spans="1:18">
      <c r="B108" s="162">
        <v>2015</v>
      </c>
      <c r="C108" s="370">
        <v>10</v>
      </c>
      <c r="D108" s="331">
        <f ca="1">D14+D90*(1-1/D55)</f>
        <v>534152.31187272572</v>
      </c>
      <c r="E108" s="118">
        <f ca="1">E14+E90*(1-1/E55)</f>
        <v>639465.10823263892</v>
      </c>
      <c r="F108" s="118">
        <f ca="1">F14+F90*(1-1/F55)</f>
        <v>707977.88294531009</v>
      </c>
      <c r="G108" s="118">
        <f ca="1">G14+G90*(1-1/G55)</f>
        <v>712150.22693705396</v>
      </c>
      <c r="H108" s="118"/>
      <c r="I108" s="118"/>
      <c r="J108" s="118"/>
      <c r="K108" s="118"/>
      <c r="L108" s="118"/>
      <c r="M108" s="118"/>
      <c r="N108" s="118"/>
      <c r="O108" s="118"/>
      <c r="P108" s="332"/>
      <c r="Q108" s="176">
        <f t="shared" ca="1" si="58"/>
        <v>712150.22693705396</v>
      </c>
    </row>
    <row r="109" spans="1:18">
      <c r="A109" s="134"/>
      <c r="B109" s="162">
        <v>2016</v>
      </c>
      <c r="C109" s="370">
        <v>11</v>
      </c>
      <c r="D109" s="331">
        <f ca="1">D15+D91*(1-1/D56)</f>
        <v>669958.58373238216</v>
      </c>
      <c r="E109" s="118">
        <f ca="1">E15+E91*(1-1/E56)</f>
        <v>690945.45953473274</v>
      </c>
      <c r="F109" s="118">
        <f ca="1">F15+F91*(1-1/F56)</f>
        <v>738822.40717857494</v>
      </c>
      <c r="G109" s="118"/>
      <c r="H109" s="118"/>
      <c r="I109" s="118"/>
      <c r="J109" s="118"/>
      <c r="K109" s="118"/>
      <c r="L109" s="118"/>
      <c r="M109" s="118"/>
      <c r="N109" s="118"/>
      <c r="O109" s="118"/>
      <c r="P109" s="332"/>
      <c r="Q109" s="176">
        <f t="shared" ca="1" si="58"/>
        <v>738822.40717857494</v>
      </c>
    </row>
    <row r="110" spans="1:18">
      <c r="A110" s="134"/>
      <c r="B110" s="162">
        <v>2017</v>
      </c>
      <c r="C110" s="370">
        <v>12</v>
      </c>
      <c r="D110" s="331">
        <f ca="1">D16+D92*(1-1/D57)</f>
        <v>705865.43403635232</v>
      </c>
      <c r="E110" s="118">
        <f ca="1">E16+E92*(1-1/E57)</f>
        <v>697234.02327206382</v>
      </c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332"/>
      <c r="Q110" s="176">
        <f t="shared" ca="1" si="58"/>
        <v>697234.02327206382</v>
      </c>
    </row>
    <row r="111" spans="1:18">
      <c r="B111" s="163">
        <v>2018</v>
      </c>
      <c r="C111" s="371">
        <v>13</v>
      </c>
      <c r="D111" s="333">
        <f ca="1">D17+D93*(1-1/D58)</f>
        <v>396600.27373913513</v>
      </c>
      <c r="E111" s="334"/>
      <c r="F111" s="334"/>
      <c r="G111" s="334"/>
      <c r="H111" s="334"/>
      <c r="I111" s="334"/>
      <c r="J111" s="334"/>
      <c r="K111" s="334"/>
      <c r="L111" s="334"/>
      <c r="M111" s="334"/>
      <c r="N111" s="334"/>
      <c r="O111" s="334"/>
      <c r="P111" s="335"/>
      <c r="Q111" s="176">
        <f t="shared" ca="1" si="58"/>
        <v>396600.27373913513</v>
      </c>
    </row>
    <row r="112" spans="1:18" ht="15.6">
      <c r="B112" s="177" t="s">
        <v>72</v>
      </c>
      <c r="C112" s="178"/>
      <c r="D112" s="337"/>
      <c r="E112" s="338"/>
      <c r="F112" s="338"/>
      <c r="G112" s="338"/>
      <c r="H112" s="338"/>
      <c r="I112" s="338"/>
      <c r="J112" s="338"/>
      <c r="K112" s="338"/>
      <c r="L112" s="338"/>
      <c r="M112" s="338"/>
      <c r="N112" s="338"/>
      <c r="O112" s="338"/>
      <c r="P112" s="339"/>
      <c r="Q112" s="312">
        <f ca="1">SUM(Q99:Q111)</f>
        <v>10012135.726802003</v>
      </c>
    </row>
    <row r="113" spans="2:17">
      <c r="B113" s="119"/>
      <c r="D113" s="118"/>
      <c r="E113" s="118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</row>
    <row r="114" spans="2:17" ht="15.6">
      <c r="B114" s="313" t="s">
        <v>135</v>
      </c>
      <c r="C114" s="314"/>
      <c r="D114" s="314"/>
      <c r="E114" s="314"/>
      <c r="F114" s="314"/>
      <c r="G114" s="314"/>
      <c r="H114" s="314"/>
      <c r="I114" s="314"/>
      <c r="J114" s="314"/>
      <c r="K114" s="314"/>
      <c r="L114" s="314"/>
      <c r="M114" s="314"/>
      <c r="N114" s="314"/>
      <c r="O114" s="314"/>
      <c r="P114" s="315"/>
      <c r="Q114" s="315"/>
    </row>
    <row r="115" spans="2:17">
      <c r="B115" s="342" t="s">
        <v>136</v>
      </c>
      <c r="C115" s="326"/>
      <c r="D115" s="326"/>
      <c r="E115" s="326"/>
      <c r="F115" s="326"/>
      <c r="G115" s="326"/>
      <c r="H115" s="326"/>
      <c r="I115" s="326"/>
      <c r="J115" s="326"/>
      <c r="K115" s="326"/>
      <c r="L115" s="326"/>
      <c r="M115" s="326"/>
      <c r="N115" s="326"/>
      <c r="O115" s="326"/>
      <c r="P115" s="327"/>
      <c r="Q115" s="327"/>
    </row>
    <row r="116" spans="2:17">
      <c r="B116" s="22" t="s">
        <v>33</v>
      </c>
      <c r="C116" s="227" t="s">
        <v>117</v>
      </c>
      <c r="D116" s="373">
        <v>1</v>
      </c>
      <c r="E116" s="374">
        <f>D116+1</f>
        <v>2</v>
      </c>
      <c r="F116" s="374">
        <f t="shared" ref="F116:P116" si="66">E116+1</f>
        <v>3</v>
      </c>
      <c r="G116" s="374">
        <f t="shared" si="66"/>
        <v>4</v>
      </c>
      <c r="H116" s="374">
        <f t="shared" si="66"/>
        <v>5</v>
      </c>
      <c r="I116" s="374">
        <f t="shared" si="66"/>
        <v>6</v>
      </c>
      <c r="J116" s="374">
        <f t="shared" si="66"/>
        <v>7</v>
      </c>
      <c r="K116" s="374">
        <f t="shared" si="66"/>
        <v>8</v>
      </c>
      <c r="L116" s="374">
        <f t="shared" si="66"/>
        <v>9</v>
      </c>
      <c r="M116" s="374">
        <f t="shared" si="66"/>
        <v>10</v>
      </c>
      <c r="N116" s="374">
        <f t="shared" si="66"/>
        <v>11</v>
      </c>
      <c r="O116" s="374">
        <f t="shared" si="66"/>
        <v>12</v>
      </c>
      <c r="P116" s="375">
        <f t="shared" si="66"/>
        <v>13</v>
      </c>
      <c r="Q116" s="95" t="s">
        <v>71</v>
      </c>
    </row>
    <row r="117" spans="2:17">
      <c r="B117" s="162">
        <v>2006</v>
      </c>
      <c r="C117" s="370">
        <v>1</v>
      </c>
      <c r="D117" s="331">
        <f t="shared" ref="D117:P117" ca="1" si="67">IF(D46&lt;1.2,D63, IF(D46&gt;5, D81, D99))</f>
        <v>596058.2934256196</v>
      </c>
      <c r="E117" s="118">
        <f t="shared" ca="1" si="67"/>
        <v>642703.44387770945</v>
      </c>
      <c r="F117" s="118">
        <f t="shared" ca="1" si="67"/>
        <v>654282.32952119526</v>
      </c>
      <c r="G117" s="118">
        <f t="shared" ca="1" si="67"/>
        <v>635273.39963909134</v>
      </c>
      <c r="H117" s="118">
        <f t="shared" ca="1" si="67"/>
        <v>636746.41213616088</v>
      </c>
      <c r="I117" s="118">
        <f t="shared" ca="1" si="67"/>
        <v>636678.26131167321</v>
      </c>
      <c r="J117" s="118">
        <f t="shared" ca="1" si="67"/>
        <v>636715.69763335388</v>
      </c>
      <c r="K117" s="118">
        <f t="shared" ca="1" si="67"/>
        <v>636709.80194472242</v>
      </c>
      <c r="L117" s="118">
        <f t="shared" ca="1" si="67"/>
        <v>636709.06487388373</v>
      </c>
      <c r="M117" s="118">
        <f t="shared" ca="1" si="67"/>
        <v>636708.9508745952</v>
      </c>
      <c r="N117" s="118">
        <f t="shared" ca="1" si="67"/>
        <v>636708.93083772529</v>
      </c>
      <c r="O117" s="118">
        <f t="shared" ca="1" si="67"/>
        <v>636708.92906405963</v>
      </c>
      <c r="P117" s="332">
        <f t="shared" si="67"/>
        <v>636708.92906405963</v>
      </c>
      <c r="Q117" s="311">
        <f t="shared" ref="Q117:Q129" ca="1" si="68">OFFSET($Q$116,$C117,-$C117)</f>
        <v>636708.92906405963</v>
      </c>
    </row>
    <row r="118" spans="2:17">
      <c r="B118" s="162">
        <v>2007</v>
      </c>
      <c r="C118" s="370">
        <v>2</v>
      </c>
      <c r="D118" s="331">
        <f t="shared" ref="D118:P118" ca="1" si="69">IF(D47&lt;1.2,D64, IF(D47&gt;5, D82, D100))</f>
        <v>745480.9041425992</v>
      </c>
      <c r="E118" s="118">
        <f t="shared" ca="1" si="69"/>
        <v>815004.55835202965</v>
      </c>
      <c r="F118" s="118">
        <f t="shared" ca="1" si="69"/>
        <v>840550.10579025571</v>
      </c>
      <c r="G118" s="118">
        <f t="shared" ca="1" si="69"/>
        <v>856224.97272521851</v>
      </c>
      <c r="H118" s="118">
        <f t="shared" ca="1" si="69"/>
        <v>855965.36562356353</v>
      </c>
      <c r="I118" s="118">
        <f t="shared" ca="1" si="69"/>
        <v>855805.87762541894</v>
      </c>
      <c r="J118" s="118">
        <f t="shared" ca="1" si="69"/>
        <v>855787.99131290824</v>
      </c>
      <c r="K118" s="118">
        <f t="shared" ca="1" si="69"/>
        <v>855792.80800581712</v>
      </c>
      <c r="L118" s="118">
        <f t="shared" ca="1" si="69"/>
        <v>855792.13229284005</v>
      </c>
      <c r="M118" s="118">
        <f t="shared" ca="1" si="69"/>
        <v>855792.19970327977</v>
      </c>
      <c r="N118" s="118">
        <f t="shared" ca="1" si="69"/>
        <v>855792.21964572696</v>
      </c>
      <c r="O118" s="118">
        <f t="shared" ca="1" si="69"/>
        <v>855792.22170367569</v>
      </c>
      <c r="P118" s="332">
        <f t="shared" si="69"/>
        <v>0</v>
      </c>
      <c r="Q118" s="176">
        <f t="shared" ca="1" si="68"/>
        <v>855792.22170367569</v>
      </c>
    </row>
    <row r="119" spans="2:17">
      <c r="B119" s="162">
        <v>2008</v>
      </c>
      <c r="C119" s="370">
        <v>3</v>
      </c>
      <c r="D119" s="331">
        <f t="shared" ref="D119:P119" ca="1" si="70">IF(D48&lt;1.2,D65, IF(D48&gt;5, D83, D101))</f>
        <v>774030.71279253089</v>
      </c>
      <c r="E119" s="118">
        <f t="shared" ca="1" si="70"/>
        <v>732648.17566689674</v>
      </c>
      <c r="F119" s="118">
        <f t="shared" ca="1" si="70"/>
        <v>707873.34704609925</v>
      </c>
      <c r="G119" s="118">
        <f t="shared" ca="1" si="70"/>
        <v>710513.41247544892</v>
      </c>
      <c r="H119" s="118">
        <f t="shared" ca="1" si="70"/>
        <v>716189.21679655032</v>
      </c>
      <c r="I119" s="118">
        <f t="shared" ca="1" si="70"/>
        <v>716229.80154688924</v>
      </c>
      <c r="J119" s="118">
        <f t="shared" ca="1" si="70"/>
        <v>716255.10407478001</v>
      </c>
      <c r="K119" s="118">
        <f t="shared" ca="1" si="70"/>
        <v>716266.02081280726</v>
      </c>
      <c r="L119" s="118">
        <f t="shared" ca="1" si="70"/>
        <v>716267.81792362372</v>
      </c>
      <c r="M119" s="118">
        <f t="shared" ca="1" si="70"/>
        <v>716267.90493902005</v>
      </c>
      <c r="N119" s="118">
        <f t="shared" ca="1" si="70"/>
        <v>716267.90795053879</v>
      </c>
      <c r="O119" s="118">
        <f t="shared" si="70"/>
        <v>0</v>
      </c>
      <c r="P119" s="332">
        <f t="shared" si="70"/>
        <v>0</v>
      </c>
      <c r="Q119" s="176">
        <f t="shared" ca="1" si="68"/>
        <v>716267.90795053879</v>
      </c>
    </row>
    <row r="120" spans="2:17">
      <c r="B120" s="162">
        <v>2009</v>
      </c>
      <c r="C120" s="370">
        <v>4</v>
      </c>
      <c r="D120" s="331">
        <f t="shared" ref="D120:P120" ca="1" si="71">IF(D49&lt;1.2,D66, IF(D49&gt;5, D84, D102))</f>
        <v>763469.16627934994</v>
      </c>
      <c r="E120" s="118">
        <f t="shared" ca="1" si="71"/>
        <v>889417.30300528579</v>
      </c>
      <c r="F120" s="118">
        <f t="shared" ca="1" si="71"/>
        <v>880790.58185820282</v>
      </c>
      <c r="G120" s="118">
        <f t="shared" ca="1" si="71"/>
        <v>886200.05860374798</v>
      </c>
      <c r="H120" s="118">
        <f t="shared" ca="1" si="71"/>
        <v>895003.29237344058</v>
      </c>
      <c r="I120" s="118">
        <f t="shared" ca="1" si="71"/>
        <v>895170.47663375654</v>
      </c>
      <c r="J120" s="118">
        <f t="shared" ca="1" si="71"/>
        <v>895219.77435852238</v>
      </c>
      <c r="K120" s="118">
        <f t="shared" ca="1" si="71"/>
        <v>895222.92222726729</v>
      </c>
      <c r="L120" s="118">
        <f t="shared" ca="1" si="71"/>
        <v>895223.26993845438</v>
      </c>
      <c r="M120" s="118">
        <f t="shared" ca="1" si="71"/>
        <v>895223.23946680641</v>
      </c>
      <c r="N120" s="118">
        <f t="shared" si="71"/>
        <v>0</v>
      </c>
      <c r="O120" s="118">
        <f t="shared" si="71"/>
        <v>0</v>
      </c>
      <c r="P120" s="332">
        <f t="shared" si="71"/>
        <v>0</v>
      </c>
      <c r="Q120" s="176">
        <f t="shared" ca="1" si="68"/>
        <v>895223.23946680641</v>
      </c>
    </row>
    <row r="121" spans="2:17">
      <c r="B121" s="162">
        <v>2010</v>
      </c>
      <c r="C121" s="370">
        <v>5</v>
      </c>
      <c r="D121" s="331">
        <f t="shared" ref="D121:P121" ca="1" si="72">IF(D50&lt;1.2,D67, IF(D50&gt;5, D85, D103))</f>
        <v>1167717.2877342349</v>
      </c>
      <c r="E121" s="118">
        <f t="shared" ca="1" si="72"/>
        <v>1068040.3532720655</v>
      </c>
      <c r="F121" s="118">
        <f t="shared" ca="1" si="72"/>
        <v>1081908.6784172452</v>
      </c>
      <c r="G121" s="118">
        <f t="shared" ca="1" si="72"/>
        <v>1089001.2656055444</v>
      </c>
      <c r="H121" s="118">
        <f t="shared" ca="1" si="72"/>
        <v>1085924.0720320828</v>
      </c>
      <c r="I121" s="118">
        <f t="shared" ca="1" si="72"/>
        <v>1086543.1753472213</v>
      </c>
      <c r="J121" s="118">
        <f t="shared" ca="1" si="72"/>
        <v>1086563.4059462261</v>
      </c>
      <c r="K121" s="118">
        <f t="shared" ca="1" si="72"/>
        <v>1086562.0255186192</v>
      </c>
      <c r="L121" s="118">
        <f t="shared" ca="1" si="72"/>
        <v>1086561.1626605734</v>
      </c>
      <c r="M121" s="118">
        <f t="shared" si="72"/>
        <v>0</v>
      </c>
      <c r="N121" s="118">
        <f t="shared" si="72"/>
        <v>0</v>
      </c>
      <c r="O121" s="118">
        <f t="shared" si="72"/>
        <v>0</v>
      </c>
      <c r="P121" s="332">
        <f t="shared" si="72"/>
        <v>0</v>
      </c>
      <c r="Q121" s="176">
        <f t="shared" ca="1" si="68"/>
        <v>1086561.1626605734</v>
      </c>
    </row>
    <row r="122" spans="2:17">
      <c r="B122" s="162">
        <v>2011</v>
      </c>
      <c r="C122" s="370">
        <v>6</v>
      </c>
      <c r="D122" s="331">
        <f t="shared" ref="D122:P122" ca="1" si="73">IF(D51&lt;1.2,D68, IF(D51&gt;5, D86, D104))</f>
        <v>1280687.9958821854</v>
      </c>
      <c r="E122" s="118">
        <f t="shared" ca="1" si="73"/>
        <v>1556741.6461531224</v>
      </c>
      <c r="F122" s="118">
        <f t="shared" ca="1" si="73"/>
        <v>1603525.7383224913</v>
      </c>
      <c r="G122" s="118">
        <f t="shared" ca="1" si="73"/>
        <v>1575812.2876051837</v>
      </c>
      <c r="H122" s="118">
        <f t="shared" ca="1" si="73"/>
        <v>1565363.8301841354</v>
      </c>
      <c r="I122" s="118">
        <f t="shared" ca="1" si="73"/>
        <v>1563715.4993511182</v>
      </c>
      <c r="J122" s="118">
        <f t="shared" ca="1" si="73"/>
        <v>1563613.949701133</v>
      </c>
      <c r="K122" s="118">
        <f t="shared" ca="1" si="73"/>
        <v>1563598.5198725136</v>
      </c>
      <c r="L122" s="118">
        <f t="shared" si="73"/>
        <v>0</v>
      </c>
      <c r="M122" s="118">
        <f t="shared" si="73"/>
        <v>0</v>
      </c>
      <c r="N122" s="118">
        <f t="shared" si="73"/>
        <v>0</v>
      </c>
      <c r="O122" s="118">
        <f t="shared" si="73"/>
        <v>0</v>
      </c>
      <c r="P122" s="332">
        <f t="shared" si="73"/>
        <v>0</v>
      </c>
      <c r="Q122" s="176">
        <f t="shared" ca="1" si="68"/>
        <v>1563598.5198725136</v>
      </c>
    </row>
    <row r="123" spans="2:17">
      <c r="B123" s="162">
        <v>2012</v>
      </c>
      <c r="C123" s="370">
        <v>7</v>
      </c>
      <c r="D123" s="331">
        <f t="shared" ref="D123:P123" ca="1" si="74">IF(D52&lt;1.2,D69, IF(D52&gt;5, D87, D105))</f>
        <v>516517.92261696234</v>
      </c>
      <c r="E123" s="118">
        <f t="shared" ca="1" si="74"/>
        <v>607262.57040025247</v>
      </c>
      <c r="F123" s="118">
        <f t="shared" ca="1" si="74"/>
        <v>635960.80621647125</v>
      </c>
      <c r="G123" s="118">
        <f t="shared" ca="1" si="74"/>
        <v>621459.0034915451</v>
      </c>
      <c r="H123" s="118">
        <f t="shared" ca="1" si="74"/>
        <v>618879.42054804554</v>
      </c>
      <c r="I123" s="118">
        <f t="shared" ca="1" si="74"/>
        <v>618609.50469633238</v>
      </c>
      <c r="J123" s="118">
        <f t="shared" ca="1" si="74"/>
        <v>618574.11930819659</v>
      </c>
      <c r="K123" s="118">
        <f t="shared" si="74"/>
        <v>0</v>
      </c>
      <c r="L123" s="118">
        <f t="shared" si="74"/>
        <v>0</v>
      </c>
      <c r="M123" s="118">
        <f t="shared" si="74"/>
        <v>0</v>
      </c>
      <c r="N123" s="118">
        <f t="shared" si="74"/>
        <v>0</v>
      </c>
      <c r="O123" s="118">
        <f t="shared" si="74"/>
        <v>0</v>
      </c>
      <c r="P123" s="332">
        <f t="shared" si="74"/>
        <v>0</v>
      </c>
      <c r="Q123" s="176">
        <f t="shared" ca="1" si="68"/>
        <v>618574.11930819659</v>
      </c>
    </row>
    <row r="124" spans="2:17">
      <c r="B124" s="162">
        <v>2013</v>
      </c>
      <c r="C124" s="370">
        <v>8</v>
      </c>
      <c r="D124" s="331">
        <f t="shared" ref="D124:P124" ca="1" si="75">IF(D53&lt;1.2,D70, IF(D53&gt;5, D88, D106))</f>
        <v>677697.04725793912</v>
      </c>
      <c r="E124" s="118">
        <f t="shared" ca="1" si="75"/>
        <v>600064.94371615048</v>
      </c>
      <c r="F124" s="118">
        <f t="shared" ca="1" si="75"/>
        <v>626859.95309524832</v>
      </c>
      <c r="G124" s="118">
        <f t="shared" ca="1" si="75"/>
        <v>632511.93274563737</v>
      </c>
      <c r="H124" s="118">
        <f t="shared" ca="1" si="75"/>
        <v>629217.22087660513</v>
      </c>
      <c r="I124" s="118">
        <f t="shared" ca="1" si="75"/>
        <v>630123.52133592346</v>
      </c>
      <c r="J124" s="118">
        <f t="shared" si="75"/>
        <v>0</v>
      </c>
      <c r="K124" s="118">
        <f t="shared" si="75"/>
        <v>0</v>
      </c>
      <c r="L124" s="118">
        <f t="shared" si="75"/>
        <v>0</v>
      </c>
      <c r="M124" s="118">
        <f t="shared" si="75"/>
        <v>0</v>
      </c>
      <c r="N124" s="118">
        <f t="shared" si="75"/>
        <v>0</v>
      </c>
      <c r="O124" s="118">
        <f t="shared" si="75"/>
        <v>0</v>
      </c>
      <c r="P124" s="332">
        <f t="shared" si="75"/>
        <v>0</v>
      </c>
      <c r="Q124" s="176">
        <f t="shared" ca="1" si="68"/>
        <v>630123.52133592346</v>
      </c>
    </row>
    <row r="125" spans="2:17">
      <c r="B125" s="162">
        <v>2014</v>
      </c>
      <c r="C125" s="370">
        <v>9</v>
      </c>
      <c r="D125" s="331">
        <f t="shared" ref="D125:P125" ca="1" si="76">IF(D54&lt;1.2,D71, IF(D54&gt;5, D89, D107))</f>
        <v>633025.78230239742</v>
      </c>
      <c r="E125" s="118">
        <f t="shared" ca="1" si="76"/>
        <v>490337.84674557461</v>
      </c>
      <c r="F125" s="118">
        <f t="shared" ca="1" si="76"/>
        <v>444709.08304613235</v>
      </c>
      <c r="G125" s="118">
        <f t="shared" ca="1" si="76"/>
        <v>463114.47853969259</v>
      </c>
      <c r="H125" s="118">
        <f t="shared" ca="1" si="76"/>
        <v>464108.89244286477</v>
      </c>
      <c r="I125" s="118">
        <f t="shared" si="76"/>
        <v>0</v>
      </c>
      <c r="J125" s="118">
        <f t="shared" si="76"/>
        <v>0</v>
      </c>
      <c r="K125" s="118">
        <f t="shared" si="76"/>
        <v>0</v>
      </c>
      <c r="L125" s="118">
        <f t="shared" si="76"/>
        <v>0</v>
      </c>
      <c r="M125" s="118">
        <f t="shared" si="76"/>
        <v>0</v>
      </c>
      <c r="N125" s="118">
        <f t="shared" si="76"/>
        <v>0</v>
      </c>
      <c r="O125" s="118">
        <f t="shared" si="76"/>
        <v>0</v>
      </c>
      <c r="P125" s="332">
        <f t="shared" si="76"/>
        <v>0</v>
      </c>
      <c r="Q125" s="176">
        <f t="shared" ca="1" si="68"/>
        <v>464108.89244286477</v>
      </c>
    </row>
    <row r="126" spans="2:17">
      <c r="B126" s="162">
        <v>2015</v>
      </c>
      <c r="C126" s="370">
        <v>10</v>
      </c>
      <c r="D126" s="331">
        <f t="shared" ref="D126:P126" ca="1" si="77">IF(D55&lt;1.2,D72, IF(D55&gt;5, D90, D108))</f>
        <v>534152.31187272572</v>
      </c>
      <c r="E126" s="118">
        <f t="shared" ca="1" si="77"/>
        <v>639465.10823263892</v>
      </c>
      <c r="F126" s="118">
        <f t="shared" ca="1" si="77"/>
        <v>717359.5175034696</v>
      </c>
      <c r="G126" s="118">
        <f t="shared" ca="1" si="77"/>
        <v>714073.69228823588</v>
      </c>
      <c r="H126" s="118">
        <f t="shared" si="77"/>
        <v>0</v>
      </c>
      <c r="I126" s="118">
        <f t="shared" si="77"/>
        <v>0</v>
      </c>
      <c r="J126" s="118">
        <f t="shared" si="77"/>
        <v>0</v>
      </c>
      <c r="K126" s="118">
        <f t="shared" si="77"/>
        <v>0</v>
      </c>
      <c r="L126" s="118">
        <f t="shared" si="77"/>
        <v>0</v>
      </c>
      <c r="M126" s="118">
        <f t="shared" si="77"/>
        <v>0</v>
      </c>
      <c r="N126" s="118">
        <f t="shared" si="77"/>
        <v>0</v>
      </c>
      <c r="O126" s="118">
        <f t="shared" si="77"/>
        <v>0</v>
      </c>
      <c r="P126" s="332">
        <f t="shared" si="77"/>
        <v>0</v>
      </c>
      <c r="Q126" s="176">
        <f t="shared" ca="1" si="68"/>
        <v>714073.69228823588</v>
      </c>
    </row>
    <row r="127" spans="2:17">
      <c r="B127" s="162">
        <v>2016</v>
      </c>
      <c r="C127" s="370">
        <v>11</v>
      </c>
      <c r="D127" s="331">
        <f t="shared" ref="D127:P127" ca="1" si="78">IF(D56&lt;1.2,D73, IF(D56&gt;5, D91, D109))</f>
        <v>669958.58373238216</v>
      </c>
      <c r="E127" s="118">
        <f t="shared" ca="1" si="78"/>
        <v>690945.45953473274</v>
      </c>
      <c r="F127" s="118">
        <f t="shared" ca="1" si="78"/>
        <v>755882.12267420639</v>
      </c>
      <c r="G127" s="118">
        <f t="shared" si="78"/>
        <v>0</v>
      </c>
      <c r="H127" s="118">
        <f t="shared" si="78"/>
        <v>0</v>
      </c>
      <c r="I127" s="118">
        <f t="shared" si="78"/>
        <v>0</v>
      </c>
      <c r="J127" s="118">
        <f t="shared" si="78"/>
        <v>0</v>
      </c>
      <c r="K127" s="118">
        <f t="shared" si="78"/>
        <v>0</v>
      </c>
      <c r="L127" s="118">
        <f t="shared" si="78"/>
        <v>0</v>
      </c>
      <c r="M127" s="118">
        <f t="shared" si="78"/>
        <v>0</v>
      </c>
      <c r="N127" s="118">
        <f t="shared" si="78"/>
        <v>0</v>
      </c>
      <c r="O127" s="118">
        <f t="shared" si="78"/>
        <v>0</v>
      </c>
      <c r="P127" s="332">
        <f t="shared" si="78"/>
        <v>0</v>
      </c>
      <c r="Q127" s="176">
        <f t="shared" ca="1" si="68"/>
        <v>755882.12267420639</v>
      </c>
    </row>
    <row r="128" spans="2:17">
      <c r="B128" s="162">
        <v>2017</v>
      </c>
      <c r="C128" s="370">
        <v>12</v>
      </c>
      <c r="D128" s="331">
        <f t="shared" ref="D128:P128" ca="1" si="79">IF(D57&lt;1.2,D74, IF(D57&gt;5, D92, D110))</f>
        <v>705865.43403635232</v>
      </c>
      <c r="E128" s="118">
        <f t="shared" ca="1" si="79"/>
        <v>697234.02327206382</v>
      </c>
      <c r="F128" s="118">
        <f t="shared" si="79"/>
        <v>0</v>
      </c>
      <c r="G128" s="118">
        <f t="shared" si="79"/>
        <v>0</v>
      </c>
      <c r="H128" s="118">
        <f t="shared" si="79"/>
        <v>0</v>
      </c>
      <c r="I128" s="118">
        <f t="shared" si="79"/>
        <v>0</v>
      </c>
      <c r="J128" s="118">
        <f t="shared" si="79"/>
        <v>0</v>
      </c>
      <c r="K128" s="118">
        <f t="shared" si="79"/>
        <v>0</v>
      </c>
      <c r="L128" s="118">
        <f t="shared" si="79"/>
        <v>0</v>
      </c>
      <c r="M128" s="118">
        <f t="shared" si="79"/>
        <v>0</v>
      </c>
      <c r="N128" s="118">
        <f t="shared" si="79"/>
        <v>0</v>
      </c>
      <c r="O128" s="118">
        <f t="shared" si="79"/>
        <v>0</v>
      </c>
      <c r="P128" s="332">
        <f t="shared" si="79"/>
        <v>0</v>
      </c>
      <c r="Q128" s="176">
        <f t="shared" ca="1" si="68"/>
        <v>697234.02327206382</v>
      </c>
    </row>
    <row r="129" spans="2:17">
      <c r="B129" s="163">
        <v>2018</v>
      </c>
      <c r="C129" s="371">
        <v>13</v>
      </c>
      <c r="D129" s="333">
        <f t="shared" ref="D129:P129" ca="1" si="80">IF(D58&lt;1.2,D75, IF(D58&gt;5, D93, D111))</f>
        <v>396600.27373913513</v>
      </c>
      <c r="E129" s="334">
        <f t="shared" si="80"/>
        <v>0</v>
      </c>
      <c r="F129" s="334">
        <f t="shared" si="80"/>
        <v>0</v>
      </c>
      <c r="G129" s="334">
        <f t="shared" si="80"/>
        <v>0</v>
      </c>
      <c r="H129" s="334">
        <f t="shared" si="80"/>
        <v>0</v>
      </c>
      <c r="I129" s="334">
        <f t="shared" si="80"/>
        <v>0</v>
      </c>
      <c r="J129" s="334">
        <f t="shared" si="80"/>
        <v>0</v>
      </c>
      <c r="K129" s="334">
        <f t="shared" si="80"/>
        <v>0</v>
      </c>
      <c r="L129" s="334">
        <f t="shared" si="80"/>
        <v>0</v>
      </c>
      <c r="M129" s="334">
        <f t="shared" si="80"/>
        <v>0</v>
      </c>
      <c r="N129" s="334">
        <f t="shared" si="80"/>
        <v>0</v>
      </c>
      <c r="O129" s="334">
        <f t="shared" si="80"/>
        <v>0</v>
      </c>
      <c r="P129" s="335">
        <f t="shared" si="80"/>
        <v>0</v>
      </c>
      <c r="Q129" s="176">
        <f t="shared" ca="1" si="68"/>
        <v>396600.27373913513</v>
      </c>
    </row>
    <row r="130" spans="2:17" ht="15.6">
      <c r="B130" s="177" t="s">
        <v>72</v>
      </c>
      <c r="C130" s="178"/>
      <c r="D130" s="337"/>
      <c r="E130" s="338"/>
      <c r="F130" s="338"/>
      <c r="G130" s="338"/>
      <c r="H130" s="338"/>
      <c r="I130" s="338"/>
      <c r="J130" s="338"/>
      <c r="K130" s="338"/>
      <c r="L130" s="338"/>
      <c r="M130" s="338"/>
      <c r="N130" s="338"/>
      <c r="O130" s="338"/>
      <c r="P130" s="339"/>
      <c r="Q130" s="312">
        <f ca="1">SUM(Q117:Q129)</f>
        <v>10030748.625778792</v>
      </c>
    </row>
    <row r="132" spans="2:17" ht="15.6">
      <c r="B132" s="313" t="s">
        <v>137</v>
      </c>
      <c r="C132" s="314"/>
      <c r="D132" s="314"/>
      <c r="E132" s="314"/>
      <c r="F132" s="314"/>
      <c r="G132" s="314"/>
      <c r="H132" s="314"/>
      <c r="I132" s="314"/>
      <c r="J132" s="314"/>
      <c r="K132" s="314"/>
      <c r="L132" s="314"/>
      <c r="M132" s="314"/>
      <c r="N132" s="314"/>
      <c r="O132" s="314"/>
      <c r="P132" s="315"/>
      <c r="Q132" s="315"/>
    </row>
    <row r="133" spans="2:17">
      <c r="B133" s="342" t="s">
        <v>138</v>
      </c>
      <c r="C133" s="326"/>
      <c r="D133" s="326"/>
      <c r="E133" s="326"/>
      <c r="F133" s="326"/>
      <c r="G133" s="326"/>
      <c r="H133" s="326"/>
      <c r="I133" s="326"/>
      <c r="J133" s="326"/>
      <c r="K133" s="326"/>
      <c r="L133" s="326"/>
      <c r="M133" s="326"/>
      <c r="N133" s="326"/>
      <c r="O133" s="326"/>
      <c r="P133" s="327"/>
      <c r="Q133" s="327"/>
    </row>
    <row r="134" spans="2:17">
      <c r="B134" s="22" t="s">
        <v>33</v>
      </c>
      <c r="C134" s="227" t="s">
        <v>117</v>
      </c>
      <c r="D134" s="373">
        <v>1</v>
      </c>
      <c r="E134" s="374">
        <f>D134+1</f>
        <v>2</v>
      </c>
      <c r="F134" s="374">
        <f t="shared" ref="F134" si="81">E134+1</f>
        <v>3</v>
      </c>
      <c r="G134" s="374">
        <f t="shared" ref="G134" si="82">F134+1</f>
        <v>4</v>
      </c>
      <c r="H134" s="374">
        <f t="shared" ref="H134" si="83">G134+1</f>
        <v>5</v>
      </c>
      <c r="I134" s="374">
        <f t="shared" ref="I134" si="84">H134+1</f>
        <v>6</v>
      </c>
      <c r="J134" s="374">
        <f t="shared" ref="J134" si="85">I134+1</f>
        <v>7</v>
      </c>
      <c r="K134" s="374">
        <f t="shared" ref="K134" si="86">J134+1</f>
        <v>8</v>
      </c>
      <c r="L134" s="374">
        <f t="shared" ref="L134" si="87">K134+1</f>
        <v>9</v>
      </c>
      <c r="M134" s="374">
        <f t="shared" ref="M134" si="88">L134+1</f>
        <v>10</v>
      </c>
      <c r="N134" s="374">
        <f t="shared" ref="N134" si="89">M134+1</f>
        <v>11</v>
      </c>
      <c r="O134" s="374">
        <f t="shared" ref="O134" si="90">N134+1</f>
        <v>12</v>
      </c>
      <c r="P134" s="375">
        <f t="shared" ref="P134" si="91">O134+1</f>
        <v>13</v>
      </c>
      <c r="Q134" s="95" t="s">
        <v>71</v>
      </c>
    </row>
    <row r="135" spans="2:17">
      <c r="B135" s="162">
        <v>2006</v>
      </c>
      <c r="C135" s="370">
        <v>1</v>
      </c>
      <c r="D135" s="331">
        <v>683584.68449922104</v>
      </c>
      <c r="E135" s="118">
        <v>676778.63720402913</v>
      </c>
      <c r="F135" s="118">
        <v>656179.24263016297</v>
      </c>
      <c r="G135" s="118">
        <v>635967.71108461916</v>
      </c>
      <c r="H135" s="118">
        <v>636825.98618810833</v>
      </c>
      <c r="I135" s="118">
        <v>636689.77303681523</v>
      </c>
      <c r="J135" s="118">
        <v>636717.14036020776</v>
      </c>
      <c r="K135" s="118">
        <v>636710.00227457588</v>
      </c>
      <c r="L135" s="118">
        <v>636709.09411341732</v>
      </c>
      <c r="M135" s="118">
        <v>636708.95500358415</v>
      </c>
      <c r="N135" s="118">
        <v>636708.93154677842</v>
      </c>
      <c r="O135" s="118">
        <v>636708.9291487122</v>
      </c>
      <c r="P135" s="332">
        <v>636708.92906405963</v>
      </c>
      <c r="Q135" s="311">
        <f t="shared" ref="Q135:Q147" ca="1" si="92">OFFSET($Q$134,$C135,-$C135)</f>
        <v>636708.92906405963</v>
      </c>
    </row>
    <row r="136" spans="2:17">
      <c r="B136" s="162">
        <v>2007</v>
      </c>
      <c r="C136" s="370">
        <v>2</v>
      </c>
      <c r="D136" s="331">
        <v>876770.4907530013</v>
      </c>
      <c r="E136" s="118">
        <v>866117.34834150935</v>
      </c>
      <c r="F136" s="118">
        <v>853786.1746251015</v>
      </c>
      <c r="G136" s="118">
        <v>858767.32727510505</v>
      </c>
      <c r="H136" s="118">
        <v>856267.14175732923</v>
      </c>
      <c r="I136" s="118">
        <v>855849.50832132215</v>
      </c>
      <c r="J136" s="118">
        <v>855793.46473079198</v>
      </c>
      <c r="K136" s="118">
        <v>855793.56789152289</v>
      </c>
      <c r="L136" s="118">
        <v>855792.24320200505</v>
      </c>
      <c r="M136" s="118">
        <v>855792.21536499774</v>
      </c>
      <c r="N136" s="118">
        <v>855792.22233524348</v>
      </c>
      <c r="O136" s="118">
        <v>855792.22202477232</v>
      </c>
      <c r="P136" s="332"/>
      <c r="Q136" s="176">
        <f t="shared" ca="1" si="92"/>
        <v>855792.22202477232</v>
      </c>
    </row>
    <row r="137" spans="2:17">
      <c r="B137" s="162">
        <v>2008</v>
      </c>
      <c r="C137" s="370">
        <v>3</v>
      </c>
      <c r="D137" s="331">
        <v>894379.50051873294</v>
      </c>
      <c r="E137" s="118">
        <v>779501.56649058638</v>
      </c>
      <c r="F137" s="118">
        <v>724626.01232887828</v>
      </c>
      <c r="G137" s="118">
        <v>713998.22030408063</v>
      </c>
      <c r="H137" s="118">
        <v>716591.76515124633</v>
      </c>
      <c r="I137" s="118">
        <v>716287.93454131903</v>
      </c>
      <c r="J137" s="118">
        <v>716262.39515071828</v>
      </c>
      <c r="K137" s="118">
        <v>716267.033026841</v>
      </c>
      <c r="L137" s="118">
        <v>716267.96565956355</v>
      </c>
      <c r="M137" s="118">
        <v>716267.92580112524</v>
      </c>
      <c r="N137" s="118">
        <v>716267.91153309471</v>
      </c>
      <c r="O137" s="118"/>
      <c r="P137" s="332"/>
      <c r="Q137" s="176">
        <f t="shared" ca="1" si="92"/>
        <v>716267.91153309471</v>
      </c>
    </row>
    <row r="138" spans="2:17">
      <c r="B138" s="162">
        <v>2009</v>
      </c>
      <c r="C138" s="370">
        <v>4</v>
      </c>
      <c r="D138" s="331">
        <v>905699.55177395232</v>
      </c>
      <c r="E138" s="118">
        <v>944789.49216055544</v>
      </c>
      <c r="F138" s="118">
        <v>897328.07442689117</v>
      </c>
      <c r="G138" s="118">
        <v>889596.59002724977</v>
      </c>
      <c r="H138" s="118">
        <v>895389.62538641668</v>
      </c>
      <c r="I138" s="118">
        <v>895226.23385571502</v>
      </c>
      <c r="J138" s="118">
        <v>895226.76662935468</v>
      </c>
      <c r="K138" s="118">
        <v>895223.89299231651</v>
      </c>
      <c r="L138" s="118">
        <v>895223.41162570892</v>
      </c>
      <c r="M138" s="118">
        <v>895223.25947477482</v>
      </c>
      <c r="N138" s="118"/>
      <c r="O138" s="118"/>
      <c r="P138" s="332"/>
      <c r="Q138" s="176">
        <f t="shared" ca="1" si="92"/>
        <v>895223.25947477482</v>
      </c>
    </row>
    <row r="139" spans="2:17">
      <c r="B139" s="162">
        <v>2010</v>
      </c>
      <c r="C139" s="370">
        <v>5</v>
      </c>
      <c r="D139" s="331">
        <v>1331829.2709972376</v>
      </c>
      <c r="E139" s="118">
        <v>1131931.3407589151</v>
      </c>
      <c r="F139" s="118">
        <v>1096150.9271248062</v>
      </c>
      <c r="G139" s="118">
        <v>1091888.6089113555</v>
      </c>
      <c r="H139" s="118">
        <v>1086271.9168805031</v>
      </c>
      <c r="I139" s="118">
        <v>1086593.253281123</v>
      </c>
      <c r="J139" s="118">
        <v>1086569.6868037106</v>
      </c>
      <c r="K139" s="118">
        <v>1086562.8975347686</v>
      </c>
      <c r="L139" s="118">
        <v>1086561.2899358033</v>
      </c>
      <c r="M139" s="118"/>
      <c r="N139" s="118"/>
      <c r="O139" s="118"/>
      <c r="P139" s="332"/>
      <c r="Q139" s="176">
        <f t="shared" ca="1" si="92"/>
        <v>1086561.2899358033</v>
      </c>
    </row>
    <row r="140" spans="2:17">
      <c r="B140" s="162">
        <v>2011</v>
      </c>
      <c r="C140" s="370">
        <v>6</v>
      </c>
      <c r="D140" s="331">
        <v>1422918.3813767878</v>
      </c>
      <c r="E140" s="118">
        <v>1612113.8353083921</v>
      </c>
      <c r="F140" s="118">
        <v>1566754.9114717026</v>
      </c>
      <c r="G140" s="118">
        <v>1568503.653429063</v>
      </c>
      <c r="H140" s="118">
        <v>1564516.8943078998</v>
      </c>
      <c r="I140" s="118">
        <v>1563593.6065807266</v>
      </c>
      <c r="J140" s="118">
        <v>1563598.6634512781</v>
      </c>
      <c r="K140" s="118">
        <v>1563596.3976605951</v>
      </c>
      <c r="L140" s="118"/>
      <c r="M140" s="118"/>
      <c r="N140" s="118"/>
      <c r="O140" s="118"/>
      <c r="P140" s="332"/>
      <c r="Q140" s="176">
        <f t="shared" ca="1" si="92"/>
        <v>1563596.3976605951</v>
      </c>
    </row>
    <row r="141" spans="2:17">
      <c r="B141" s="162">
        <v>2012</v>
      </c>
      <c r="C141" s="370">
        <v>7</v>
      </c>
      <c r="D141" s="331">
        <v>604044.31369056378</v>
      </c>
      <c r="E141" s="118">
        <v>641337.76372657227</v>
      </c>
      <c r="F141" s="118">
        <v>639209.09902219777</v>
      </c>
      <c r="G141" s="118">
        <v>622367.76211796538</v>
      </c>
      <c r="H141" s="118">
        <v>618991.86468053411</v>
      </c>
      <c r="I141" s="118">
        <v>618625.81776523648</v>
      </c>
      <c r="J141" s="118">
        <v>618576.16671944619</v>
      </c>
      <c r="K141" s="118"/>
      <c r="L141" s="118"/>
      <c r="M141" s="118"/>
      <c r="N141" s="118"/>
      <c r="O141" s="118"/>
      <c r="P141" s="332"/>
      <c r="Q141" s="176">
        <f t="shared" ca="1" si="92"/>
        <v>618576.16671944619</v>
      </c>
    </row>
    <row r="142" spans="2:17">
      <c r="B142" s="162">
        <v>2013</v>
      </c>
      <c r="C142" s="370">
        <v>8</v>
      </c>
      <c r="D142" s="331">
        <v>798045.83498414105</v>
      </c>
      <c r="E142" s="118">
        <v>646918.33453984023</v>
      </c>
      <c r="F142" s="118">
        <v>649588.09617699799</v>
      </c>
      <c r="G142" s="118">
        <v>637207.59316998417</v>
      </c>
      <c r="H142" s="118">
        <v>629779.77246948553</v>
      </c>
      <c r="I142" s="118">
        <v>630204.53503322438</v>
      </c>
      <c r="J142" s="118"/>
      <c r="K142" s="118"/>
      <c r="L142" s="118"/>
      <c r="M142" s="118"/>
      <c r="N142" s="118"/>
      <c r="O142" s="118"/>
      <c r="P142" s="332"/>
      <c r="Q142" s="176">
        <f t="shared" ca="1" si="92"/>
        <v>630204.53503322438</v>
      </c>
    </row>
    <row r="143" spans="2:17">
      <c r="B143" s="162">
        <v>2014</v>
      </c>
      <c r="C143" s="370">
        <v>9</v>
      </c>
      <c r="D143" s="331">
        <v>742433.77114439919</v>
      </c>
      <c r="E143" s="118">
        <v>532931.83840347431</v>
      </c>
      <c r="F143" s="118">
        <v>474602.9901925422</v>
      </c>
      <c r="G143" s="118">
        <v>469120.27919280156</v>
      </c>
      <c r="H143" s="118">
        <v>464818.82011719944</v>
      </c>
      <c r="I143" s="118"/>
      <c r="J143" s="118"/>
      <c r="K143" s="118"/>
      <c r="L143" s="118"/>
      <c r="M143" s="118"/>
      <c r="N143" s="118"/>
      <c r="O143" s="118"/>
      <c r="P143" s="332"/>
      <c r="Q143" s="176">
        <f t="shared" ca="1" si="92"/>
        <v>464818.82011719944</v>
      </c>
    </row>
    <row r="144" spans="2:17">
      <c r="B144" s="162">
        <v>2015</v>
      </c>
      <c r="C144" s="370">
        <v>10</v>
      </c>
      <c r="D144" s="331">
        <v>632619.50183052733</v>
      </c>
      <c r="E144" s="118">
        <v>677799.70072474866</v>
      </c>
      <c r="F144" s="118">
        <v>720873.43824678473</v>
      </c>
      <c r="G144" s="118">
        <v>714864.24462258338</v>
      </c>
      <c r="H144" s="118"/>
      <c r="I144" s="118"/>
      <c r="J144" s="118"/>
      <c r="K144" s="118"/>
      <c r="L144" s="118"/>
      <c r="M144" s="118"/>
      <c r="N144" s="118"/>
      <c r="O144" s="118"/>
      <c r="P144" s="332"/>
      <c r="Q144" s="176">
        <f t="shared" ca="1" si="92"/>
        <v>714864.24462258338</v>
      </c>
    </row>
    <row r="145" spans="2:17">
      <c r="B145" s="162">
        <v>2016</v>
      </c>
      <c r="C145" s="370">
        <v>11</v>
      </c>
      <c r="D145" s="331">
        <v>757484.97480598348</v>
      </c>
      <c r="E145" s="118">
        <v>725020.65286105243</v>
      </c>
      <c r="F145" s="118">
        <v>750285.12300210807</v>
      </c>
      <c r="G145" s="118"/>
      <c r="H145" s="118"/>
      <c r="I145" s="118"/>
      <c r="J145" s="118"/>
      <c r="K145" s="118"/>
      <c r="L145" s="118"/>
      <c r="M145" s="118"/>
      <c r="N145" s="118"/>
      <c r="O145" s="118"/>
      <c r="P145" s="332"/>
      <c r="Q145" s="176">
        <f t="shared" ca="1" si="92"/>
        <v>750285.12300210807</v>
      </c>
    </row>
    <row r="146" spans="2:17">
      <c r="B146" s="162">
        <v>2017</v>
      </c>
      <c r="C146" s="370">
        <v>12</v>
      </c>
      <c r="D146" s="331">
        <v>815273.42287835409</v>
      </c>
      <c r="E146" s="118">
        <v>739828.01492996351</v>
      </c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332"/>
      <c r="Q146" s="176">
        <f t="shared" ca="1" si="92"/>
        <v>739828.01492996351</v>
      </c>
    </row>
    <row r="147" spans="2:17">
      <c r="B147" s="163">
        <v>2018</v>
      </c>
      <c r="C147" s="371">
        <v>13</v>
      </c>
      <c r="D147" s="333">
        <v>473185.86592853634</v>
      </c>
      <c r="E147" s="334"/>
      <c r="F147" s="334"/>
      <c r="G147" s="334"/>
      <c r="H147" s="334"/>
      <c r="I147" s="334"/>
      <c r="J147" s="334"/>
      <c r="K147" s="334"/>
      <c r="L147" s="334"/>
      <c r="M147" s="334"/>
      <c r="N147" s="334"/>
      <c r="O147" s="334"/>
      <c r="P147" s="335"/>
      <c r="Q147" s="176">
        <f t="shared" ca="1" si="92"/>
        <v>473185.86592853634</v>
      </c>
    </row>
    <row r="148" spans="2:17" ht="15.6">
      <c r="B148" s="177" t="s">
        <v>72</v>
      </c>
      <c r="C148" s="178"/>
      <c r="D148" s="337"/>
      <c r="E148" s="338"/>
      <c r="F148" s="338"/>
      <c r="G148" s="338"/>
      <c r="H148" s="338"/>
      <c r="I148" s="338"/>
      <c r="J148" s="338"/>
      <c r="K148" s="338"/>
      <c r="L148" s="338"/>
      <c r="M148" s="338"/>
      <c r="N148" s="338"/>
      <c r="O148" s="338"/>
      <c r="P148" s="339"/>
      <c r="Q148" s="312">
        <f ca="1">SUM(Q135:Q147)</f>
        <v>10145912.780046161</v>
      </c>
    </row>
  </sheetData>
  <pageMargins left="0.7" right="0.7" top="0.75" bottom="0.75" header="0.3" footer="0.3"/>
  <pageSetup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8407C-092B-41AD-87A3-255F71D06CEF}">
  <sheetPr codeName="Sheet20">
    <tabColor theme="8" tint="0.59999389629810485"/>
  </sheetPr>
  <dimension ref="A2:R148"/>
  <sheetViews>
    <sheetView topLeftCell="A112" zoomScaleNormal="100" workbookViewId="0">
      <selection activeCell="G86" sqref="G86"/>
    </sheetView>
  </sheetViews>
  <sheetFormatPr defaultRowHeight="14.45"/>
  <cols>
    <col min="1" max="1" width="16.28515625" bestFit="1" customWidth="1"/>
    <col min="2" max="2" width="11.140625" bestFit="1" customWidth="1"/>
    <col min="4" max="14" width="10" bestFit="1" customWidth="1"/>
    <col min="15" max="16" width="8.5703125" bestFit="1" customWidth="1"/>
    <col min="17" max="17" width="11.7109375" customWidth="1"/>
    <col min="18" max="18" width="20.7109375" bestFit="1" customWidth="1"/>
  </cols>
  <sheetData>
    <row r="2" spans="2:18" ht="15.6">
      <c r="B2" s="313" t="s">
        <v>139</v>
      </c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5"/>
    </row>
    <row r="3" spans="2:18">
      <c r="B3" s="325" t="s">
        <v>121</v>
      </c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7"/>
    </row>
    <row r="4" spans="2:18">
      <c r="B4" s="22" t="s">
        <v>33</v>
      </c>
      <c r="C4" s="227" t="s">
        <v>117</v>
      </c>
      <c r="D4" s="67">
        <v>1</v>
      </c>
      <c r="E4" s="67">
        <f>D4+1</f>
        <v>2</v>
      </c>
      <c r="F4" s="67">
        <f t="shared" ref="F4:P4" si="0">E4+1</f>
        <v>3</v>
      </c>
      <c r="G4" s="67">
        <f t="shared" si="0"/>
        <v>4</v>
      </c>
      <c r="H4" s="67">
        <f t="shared" si="0"/>
        <v>5</v>
      </c>
      <c r="I4" s="67">
        <f t="shared" si="0"/>
        <v>6</v>
      </c>
      <c r="J4" s="67">
        <f t="shared" si="0"/>
        <v>7</v>
      </c>
      <c r="K4" s="67">
        <f t="shared" si="0"/>
        <v>8</v>
      </c>
      <c r="L4" s="67">
        <f t="shared" si="0"/>
        <v>9</v>
      </c>
      <c r="M4" s="67">
        <f t="shared" si="0"/>
        <v>10</v>
      </c>
      <c r="N4" s="67">
        <f t="shared" si="0"/>
        <v>11</v>
      </c>
      <c r="O4" s="67">
        <f t="shared" si="0"/>
        <v>12</v>
      </c>
      <c r="P4" s="68">
        <f t="shared" si="0"/>
        <v>13</v>
      </c>
      <c r="Q4" s="95" t="s">
        <v>71</v>
      </c>
    </row>
    <row r="5" spans="2:18">
      <c r="B5" s="214">
        <f t="shared" ref="B5:B15" si="1">B6-1</f>
        <v>2006</v>
      </c>
      <c r="C5" s="354">
        <v>1</v>
      </c>
      <c r="D5" s="71">
        <v>5171.2796565484923</v>
      </c>
      <c r="E5" s="71">
        <v>23585.37265722749</v>
      </c>
      <c r="F5" s="71">
        <v>138184.94522390104</v>
      </c>
      <c r="G5" s="71">
        <v>145156.35818979691</v>
      </c>
      <c r="H5" s="71">
        <v>174341.88216297192</v>
      </c>
      <c r="I5" s="71">
        <v>221978.55842609963</v>
      </c>
      <c r="J5" s="71">
        <v>227057.7630898015</v>
      </c>
      <c r="K5" s="71">
        <v>235524.83760252726</v>
      </c>
      <c r="L5" s="71">
        <v>335484.3541046491</v>
      </c>
      <c r="M5" s="71">
        <v>370499.23824582354</v>
      </c>
      <c r="N5" s="71">
        <v>390776.41077807825</v>
      </c>
      <c r="O5" s="71">
        <v>398495.18689277984</v>
      </c>
      <c r="P5" s="165">
        <v>402916.32413877104</v>
      </c>
      <c r="Q5" s="311">
        <f t="shared" ref="Q5:Q17" ca="1" si="2">OFFSET($Q$4,$C5,-$C5)</f>
        <v>402916.32413877104</v>
      </c>
      <c r="R5" s="71"/>
    </row>
    <row r="6" spans="2:18">
      <c r="B6" s="214">
        <f t="shared" si="1"/>
        <v>2007</v>
      </c>
      <c r="C6" s="354">
        <f t="shared" ref="C6:C17" si="3">C5+1</f>
        <v>2</v>
      </c>
      <c r="D6" s="71">
        <v>19432.014991602642</v>
      </c>
      <c r="E6" s="71">
        <v>83665.09533811592</v>
      </c>
      <c r="F6" s="71">
        <v>148706.88685238606</v>
      </c>
      <c r="G6" s="71">
        <v>219260.16365093231</v>
      </c>
      <c r="H6" s="71">
        <v>251343.59822092776</v>
      </c>
      <c r="I6" s="71">
        <v>275244.50844310224</v>
      </c>
      <c r="J6" s="71">
        <v>296473.26724524517</v>
      </c>
      <c r="K6" s="71">
        <v>348417.17364914512</v>
      </c>
      <c r="L6" s="71">
        <v>371269.19012265769</v>
      </c>
      <c r="M6" s="71">
        <v>465133.04657064338</v>
      </c>
      <c r="N6" s="71">
        <v>529084.02102727536</v>
      </c>
      <c r="O6" s="71">
        <v>551245.13477689249</v>
      </c>
      <c r="P6" s="165">
        <v>0</v>
      </c>
      <c r="Q6" s="176">
        <f t="shared" ca="1" si="2"/>
        <v>551245.13477689249</v>
      </c>
    </row>
    <row r="7" spans="2:18">
      <c r="B7" s="214">
        <f t="shared" si="1"/>
        <v>2008</v>
      </c>
      <c r="C7" s="354">
        <f t="shared" si="3"/>
        <v>3</v>
      </c>
      <c r="D7" s="71">
        <v>10401.723036781683</v>
      </c>
      <c r="E7" s="71">
        <v>144043.95438974974</v>
      </c>
      <c r="F7" s="71">
        <v>341201.03064737143</v>
      </c>
      <c r="G7" s="71">
        <v>453323.24632942368</v>
      </c>
      <c r="H7" s="71">
        <v>475741.27531728777</v>
      </c>
      <c r="I7" s="71">
        <v>639639.49558566511</v>
      </c>
      <c r="J7" s="71">
        <v>712857.34061970166</v>
      </c>
      <c r="K7" s="71">
        <v>802187.59533224092</v>
      </c>
      <c r="L7" s="71">
        <v>893402.59543128114</v>
      </c>
      <c r="M7" s="71">
        <v>935904.61785026686</v>
      </c>
      <c r="N7" s="71">
        <v>971016.66341316479</v>
      </c>
      <c r="O7" s="71">
        <v>0</v>
      </c>
      <c r="P7" s="165">
        <v>0</v>
      </c>
      <c r="Q7" s="176">
        <f t="shared" ca="1" si="2"/>
        <v>971016.66341316479</v>
      </c>
    </row>
    <row r="8" spans="2:18">
      <c r="B8" s="214">
        <f t="shared" si="1"/>
        <v>2009</v>
      </c>
      <c r="C8" s="354">
        <f t="shared" si="3"/>
        <v>4</v>
      </c>
      <c r="D8" s="71">
        <v>42766.333729448212</v>
      </c>
      <c r="E8" s="71">
        <v>179109.92686314185</v>
      </c>
      <c r="F8" s="71">
        <v>370093.15333301248</v>
      </c>
      <c r="G8" s="71">
        <v>517389.47646285512</v>
      </c>
      <c r="H8" s="71">
        <v>553073.27012626664</v>
      </c>
      <c r="I8" s="71">
        <v>580422.28911753709</v>
      </c>
      <c r="J8" s="71">
        <v>603298.24558384996</v>
      </c>
      <c r="K8" s="71">
        <v>744222.26176574116</v>
      </c>
      <c r="L8" s="71">
        <v>754075.94679501245</v>
      </c>
      <c r="M8" s="71">
        <v>810125.7020115559</v>
      </c>
      <c r="N8" s="71">
        <v>0</v>
      </c>
      <c r="O8" s="71">
        <v>0</v>
      </c>
      <c r="P8" s="165">
        <v>0</v>
      </c>
      <c r="Q8" s="176">
        <f t="shared" ca="1" si="2"/>
        <v>810125.7020115559</v>
      </c>
    </row>
    <row r="9" spans="2:18">
      <c r="B9" s="214">
        <f t="shared" si="1"/>
        <v>2010</v>
      </c>
      <c r="C9" s="354">
        <f t="shared" si="3"/>
        <v>5</v>
      </c>
      <c r="D9" s="71">
        <v>39305.186289440964</v>
      </c>
      <c r="E9" s="71">
        <v>209793.32620884568</v>
      </c>
      <c r="F9" s="71">
        <v>380512.81178969675</v>
      </c>
      <c r="G9" s="71">
        <v>430632.02023637615</v>
      </c>
      <c r="H9" s="71">
        <v>726092.29392651946</v>
      </c>
      <c r="I9" s="71">
        <v>794217.58895803755</v>
      </c>
      <c r="J9" s="71">
        <v>939679.26371223957</v>
      </c>
      <c r="K9" s="71">
        <v>1048194.7859369605</v>
      </c>
      <c r="L9" s="71">
        <v>1122043.1231034126</v>
      </c>
      <c r="M9" s="71">
        <v>0</v>
      </c>
      <c r="N9" s="71">
        <v>0</v>
      </c>
      <c r="O9" s="71">
        <v>0</v>
      </c>
      <c r="P9" s="165">
        <v>0</v>
      </c>
      <c r="Q9" s="176">
        <f t="shared" ca="1" si="2"/>
        <v>1122043.1231034126</v>
      </c>
    </row>
    <row r="10" spans="2:18">
      <c r="B10" s="214">
        <f t="shared" si="1"/>
        <v>2011</v>
      </c>
      <c r="C10" s="354">
        <f t="shared" si="3"/>
        <v>6</v>
      </c>
      <c r="D10" s="71">
        <v>13132.337291267449</v>
      </c>
      <c r="E10" s="71">
        <v>47574.42541986228</v>
      </c>
      <c r="F10" s="71">
        <v>70860.804218960591</v>
      </c>
      <c r="G10" s="71">
        <v>128810.39242989298</v>
      </c>
      <c r="H10" s="71">
        <v>273115.10366717621</v>
      </c>
      <c r="I10" s="71">
        <v>317427.32132677914</v>
      </c>
      <c r="J10" s="71">
        <v>391096.21245613834</v>
      </c>
      <c r="K10" s="71">
        <v>499537.3653259296</v>
      </c>
      <c r="L10" s="71">
        <v>0</v>
      </c>
      <c r="M10" s="71">
        <v>0</v>
      </c>
      <c r="N10" s="71">
        <v>0</v>
      </c>
      <c r="O10" s="71">
        <v>0</v>
      </c>
      <c r="P10" s="165">
        <v>0</v>
      </c>
      <c r="Q10" s="176">
        <f t="shared" ca="1" si="2"/>
        <v>499537.3653259296</v>
      </c>
    </row>
    <row r="11" spans="2:18">
      <c r="B11" s="214">
        <f t="shared" si="1"/>
        <v>2012</v>
      </c>
      <c r="C11" s="354">
        <f t="shared" si="3"/>
        <v>7</v>
      </c>
      <c r="D11" s="71">
        <v>2050.6953439570866</v>
      </c>
      <c r="E11" s="71">
        <v>97082.415308485171</v>
      </c>
      <c r="F11" s="71">
        <v>177514.91903786914</v>
      </c>
      <c r="G11" s="71">
        <v>189613.89226005864</v>
      </c>
      <c r="H11" s="71">
        <v>264483.82120133494</v>
      </c>
      <c r="I11" s="71">
        <v>284147.55022792559</v>
      </c>
      <c r="J11" s="71">
        <v>330159.74597507261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165">
        <v>0</v>
      </c>
      <c r="Q11" s="176">
        <f t="shared" ca="1" si="2"/>
        <v>330159.74597507261</v>
      </c>
    </row>
    <row r="12" spans="2:18">
      <c r="B12" s="214">
        <f t="shared" si="1"/>
        <v>2013</v>
      </c>
      <c r="C12" s="354">
        <f t="shared" si="3"/>
        <v>8</v>
      </c>
      <c r="D12" s="71">
        <v>9462.8994946038256</v>
      </c>
      <c r="E12" s="71">
        <v>101477.92498784984</v>
      </c>
      <c r="F12" s="71">
        <v>206596.77461183153</v>
      </c>
      <c r="G12" s="71">
        <v>235022.46256160393</v>
      </c>
      <c r="H12" s="71">
        <v>276652.0242082678</v>
      </c>
      <c r="I12" s="71">
        <v>353992.7206647495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165">
        <v>0</v>
      </c>
      <c r="Q12" s="176">
        <f t="shared" ca="1" si="2"/>
        <v>353992.7206647495</v>
      </c>
    </row>
    <row r="13" spans="2:18">
      <c r="B13" s="214">
        <f t="shared" si="1"/>
        <v>2014</v>
      </c>
      <c r="C13" s="354">
        <f t="shared" si="3"/>
        <v>9</v>
      </c>
      <c r="D13" s="71">
        <v>9525.5916028197225</v>
      </c>
      <c r="E13" s="71">
        <v>15763.339234868525</v>
      </c>
      <c r="F13" s="71">
        <v>145017.80637866139</v>
      </c>
      <c r="G13" s="71">
        <v>179525.93484761767</v>
      </c>
      <c r="H13" s="71">
        <v>197347.449793837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165">
        <v>0</v>
      </c>
      <c r="Q13" s="176">
        <f t="shared" ca="1" si="2"/>
        <v>197347.449793837</v>
      </c>
    </row>
    <row r="14" spans="2:18">
      <c r="B14" s="214">
        <f t="shared" si="1"/>
        <v>2015</v>
      </c>
      <c r="C14" s="354">
        <f t="shared" si="3"/>
        <v>10</v>
      </c>
      <c r="D14" s="71">
        <v>5631.9769512680341</v>
      </c>
      <c r="E14" s="71">
        <v>108154.05303446818</v>
      </c>
      <c r="F14" s="71">
        <v>121627.35220661684</v>
      </c>
      <c r="G14" s="71">
        <v>188197.62060650589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165">
        <v>0</v>
      </c>
      <c r="Q14" s="176">
        <f t="shared" ca="1" si="2"/>
        <v>188197.62060650589</v>
      </c>
    </row>
    <row r="15" spans="2:18">
      <c r="B15" s="214">
        <f t="shared" si="1"/>
        <v>2016</v>
      </c>
      <c r="C15" s="354">
        <f t="shared" si="3"/>
        <v>11</v>
      </c>
      <c r="D15" s="71">
        <v>2178.1096999518277</v>
      </c>
      <c r="E15" s="71">
        <v>76989.592931631705</v>
      </c>
      <c r="F15" s="71">
        <v>147458.73186373687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165">
        <v>0</v>
      </c>
      <c r="Q15" s="176">
        <f t="shared" ca="1" si="2"/>
        <v>147458.73186373687</v>
      </c>
    </row>
    <row r="16" spans="2:18">
      <c r="B16" s="214">
        <f>B17-1</f>
        <v>2017</v>
      </c>
      <c r="C16" s="354">
        <f t="shared" si="3"/>
        <v>12</v>
      </c>
      <c r="D16" s="71">
        <v>18683.700865513129</v>
      </c>
      <c r="E16" s="71">
        <v>79252.333340266516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165">
        <v>0</v>
      </c>
      <c r="Q16" s="176">
        <f t="shared" ca="1" si="2"/>
        <v>79252.333340266516</v>
      </c>
    </row>
    <row r="17" spans="2:17">
      <c r="B17" s="214">
        <v>2018</v>
      </c>
      <c r="C17" s="354">
        <f t="shared" si="3"/>
        <v>13</v>
      </c>
      <c r="D17" s="74">
        <v>5242.3537549073662</v>
      </c>
      <c r="E17" s="74">
        <v>0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308">
        <v>0</v>
      </c>
      <c r="Q17" s="176">
        <f t="shared" ca="1" si="2"/>
        <v>5242.3537549073662</v>
      </c>
    </row>
    <row r="18" spans="2:17" ht="15.6">
      <c r="B18" s="177" t="s">
        <v>72</v>
      </c>
      <c r="C18" s="178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5"/>
      <c r="Q18" s="312">
        <f ca="1">SUM(Q5:Q17)</f>
        <v>5658535.2687688032</v>
      </c>
    </row>
    <row r="21" spans="2:17" ht="15.6">
      <c r="B21" s="313" t="s">
        <v>140</v>
      </c>
      <c r="C21" s="314"/>
      <c r="D21" s="314"/>
      <c r="E21" s="314"/>
      <c r="F21" s="314"/>
      <c r="G21" s="314"/>
      <c r="H21" s="314"/>
      <c r="I21" s="314"/>
      <c r="J21" s="314"/>
      <c r="K21" s="314"/>
      <c r="L21" s="314"/>
      <c r="M21" s="314"/>
      <c r="N21" s="314"/>
      <c r="O21" s="314"/>
      <c r="P21" s="315"/>
    </row>
    <row r="22" spans="2:17">
      <c r="B22" s="22" t="s">
        <v>33</v>
      </c>
      <c r="C22" s="227" t="s">
        <v>117</v>
      </c>
      <c r="D22" s="367">
        <v>1</v>
      </c>
      <c r="E22" s="367">
        <f>D22+1</f>
        <v>2</v>
      </c>
      <c r="F22" s="367">
        <f t="shared" ref="F22:P22" si="4">E22+1</f>
        <v>3</v>
      </c>
      <c r="G22" s="367">
        <f t="shared" si="4"/>
        <v>4</v>
      </c>
      <c r="H22" s="367">
        <f t="shared" si="4"/>
        <v>5</v>
      </c>
      <c r="I22" s="367">
        <f t="shared" si="4"/>
        <v>6</v>
      </c>
      <c r="J22" s="367">
        <f t="shared" si="4"/>
        <v>7</v>
      </c>
      <c r="K22" s="367">
        <f t="shared" si="4"/>
        <v>8</v>
      </c>
      <c r="L22" s="367">
        <f t="shared" si="4"/>
        <v>9</v>
      </c>
      <c r="M22" s="367">
        <f t="shared" si="4"/>
        <v>10</v>
      </c>
      <c r="N22" s="367">
        <f t="shared" si="4"/>
        <v>11</v>
      </c>
      <c r="O22" s="367">
        <f t="shared" si="4"/>
        <v>12</v>
      </c>
      <c r="P22" s="368">
        <f t="shared" si="4"/>
        <v>13</v>
      </c>
    </row>
    <row r="23" spans="2:17">
      <c r="B23" s="214">
        <v>2006</v>
      </c>
      <c r="C23" s="372">
        <v>1</v>
      </c>
      <c r="D23" s="316">
        <f t="shared" ref="D23:D34" si="5">E5/D5</f>
        <v>4.5608387524277232</v>
      </c>
      <c r="E23" s="317">
        <f t="shared" ref="E23:O23" si="6">F5/E5</f>
        <v>5.8589256668605456</v>
      </c>
      <c r="F23" s="317">
        <f t="shared" si="6"/>
        <v>1.050449873208692</v>
      </c>
      <c r="G23" s="317">
        <f t="shared" si="6"/>
        <v>1.2010626633041726</v>
      </c>
      <c r="H23" s="317">
        <f t="shared" si="6"/>
        <v>1.2732371342566884</v>
      </c>
      <c r="I23" s="317">
        <f t="shared" si="6"/>
        <v>1.0228815102670956</v>
      </c>
      <c r="J23" s="317">
        <f t="shared" si="6"/>
        <v>1.0372903986963751</v>
      </c>
      <c r="K23" s="317">
        <f t="shared" si="6"/>
        <v>1.4244117839954271</v>
      </c>
      <c r="L23" s="317">
        <f t="shared" si="6"/>
        <v>1.1043711389600366</v>
      </c>
      <c r="M23" s="317">
        <f t="shared" si="6"/>
        <v>1.0547293231377739</v>
      </c>
      <c r="N23" s="317">
        <f t="shared" si="6"/>
        <v>1.0197524105903237</v>
      </c>
      <c r="O23" s="317">
        <f t="shared" si="6"/>
        <v>1.0110945812933514</v>
      </c>
      <c r="P23" s="318"/>
    </row>
    <row r="24" spans="2:17">
      <c r="B24" s="214">
        <v>2007</v>
      </c>
      <c r="C24" s="370">
        <v>2</v>
      </c>
      <c r="D24" s="319">
        <f t="shared" si="5"/>
        <v>4.3055285503984528</v>
      </c>
      <c r="E24" s="117">
        <f t="shared" ref="E24:N24" si="7">F6/E6</f>
        <v>1.7774065307810458</v>
      </c>
      <c r="F24" s="117">
        <f t="shared" si="7"/>
        <v>1.4744452546342457</v>
      </c>
      <c r="G24" s="117">
        <f t="shared" si="7"/>
        <v>1.1463258716757736</v>
      </c>
      <c r="H24" s="117">
        <f t="shared" si="7"/>
        <v>1.0950925760248165</v>
      </c>
      <c r="I24" s="117">
        <f t="shared" si="7"/>
        <v>1.0771269113495547</v>
      </c>
      <c r="J24" s="117">
        <f t="shared" si="7"/>
        <v>1.1752060375849385</v>
      </c>
      <c r="K24" s="117">
        <f t="shared" si="7"/>
        <v>1.0655880886529563</v>
      </c>
      <c r="L24" s="117">
        <f t="shared" si="7"/>
        <v>1.2528188682098169</v>
      </c>
      <c r="M24" s="117">
        <f t="shared" si="7"/>
        <v>1.1374896385628435</v>
      </c>
      <c r="N24" s="117">
        <f t="shared" si="7"/>
        <v>1.041885811834931</v>
      </c>
      <c r="O24" s="117"/>
      <c r="P24" s="320"/>
    </row>
    <row r="25" spans="2:17">
      <c r="B25" s="214">
        <v>2008</v>
      </c>
      <c r="C25" s="370">
        <v>3</v>
      </c>
      <c r="D25" s="319">
        <f t="shared" si="5"/>
        <v>13.848085925802277</v>
      </c>
      <c r="E25" s="117">
        <f t="shared" ref="E25:M25" si="8">F7/E7</f>
        <v>2.3687285738085202</v>
      </c>
      <c r="F25" s="117">
        <f t="shared" si="8"/>
        <v>1.328610424972396</v>
      </c>
      <c r="G25" s="117">
        <f t="shared" si="8"/>
        <v>1.0494526348899682</v>
      </c>
      <c r="H25" s="117">
        <f t="shared" si="8"/>
        <v>1.3445112475453558</v>
      </c>
      <c r="I25" s="117">
        <f t="shared" si="8"/>
        <v>1.1144673609733824</v>
      </c>
      <c r="J25" s="117">
        <f t="shared" si="8"/>
        <v>1.1253129477980581</v>
      </c>
      <c r="K25" s="117">
        <f t="shared" si="8"/>
        <v>1.1137078167623147</v>
      </c>
      <c r="L25" s="117">
        <f t="shared" si="8"/>
        <v>1.0475732023125233</v>
      </c>
      <c r="M25" s="117">
        <f t="shared" si="8"/>
        <v>1.0375166922923713</v>
      </c>
      <c r="N25" s="117"/>
      <c r="O25" s="117"/>
      <c r="P25" s="320"/>
    </row>
    <row r="26" spans="2:17">
      <c r="B26" s="214">
        <v>2009</v>
      </c>
      <c r="C26" s="370">
        <v>4</v>
      </c>
      <c r="D26" s="319">
        <f t="shared" si="5"/>
        <v>4.1881057187703146</v>
      </c>
      <c r="E26" s="117">
        <f t="shared" ref="E26:L26" si="9">F8/E8</f>
        <v>2.0662905725811678</v>
      </c>
      <c r="F26" s="117">
        <f t="shared" si="9"/>
        <v>1.3979979683582646</v>
      </c>
      <c r="G26" s="117">
        <f t="shared" si="9"/>
        <v>1.0689689204878394</v>
      </c>
      <c r="H26" s="117">
        <f t="shared" si="9"/>
        <v>1.0494491787408686</v>
      </c>
      <c r="I26" s="117">
        <f t="shared" si="9"/>
        <v>1.0394126085355768</v>
      </c>
      <c r="J26" s="117">
        <f t="shared" si="9"/>
        <v>1.2335893021626643</v>
      </c>
      <c r="K26" s="117">
        <f t="shared" si="9"/>
        <v>1.0132402449315241</v>
      </c>
      <c r="L26" s="117">
        <f t="shared" si="9"/>
        <v>1.0743290585713112</v>
      </c>
      <c r="M26" s="117"/>
      <c r="N26" s="117"/>
      <c r="O26" s="117"/>
      <c r="P26" s="320"/>
    </row>
    <row r="27" spans="2:17">
      <c r="B27" s="214">
        <v>2010</v>
      </c>
      <c r="C27" s="370">
        <v>5</v>
      </c>
      <c r="D27" s="319">
        <f t="shared" si="5"/>
        <v>5.3375481969209</v>
      </c>
      <c r="E27" s="117">
        <f t="shared" ref="E27:K27" si="10">F9/E9</f>
        <v>1.8137507930586063</v>
      </c>
      <c r="F27" s="117">
        <f t="shared" si="10"/>
        <v>1.1317149039238643</v>
      </c>
      <c r="G27" s="117">
        <f t="shared" si="10"/>
        <v>1.6861084633882164</v>
      </c>
      <c r="H27" s="117">
        <f t="shared" si="10"/>
        <v>1.0938245669336526</v>
      </c>
      <c r="I27" s="117">
        <f t="shared" si="10"/>
        <v>1.1831509107536116</v>
      </c>
      <c r="J27" s="117">
        <f t="shared" si="10"/>
        <v>1.1154814482082174</v>
      </c>
      <c r="K27" s="117">
        <f t="shared" si="10"/>
        <v>1.070452875894093</v>
      </c>
      <c r="L27" s="117"/>
      <c r="M27" s="117"/>
      <c r="N27" s="117"/>
      <c r="O27" s="117"/>
      <c r="P27" s="320"/>
    </row>
    <row r="28" spans="2:17">
      <c r="B28" s="214">
        <v>2011</v>
      </c>
      <c r="C28" s="370">
        <v>6</v>
      </c>
      <c r="D28" s="319">
        <f t="shared" si="5"/>
        <v>3.6226929269854824</v>
      </c>
      <c r="E28" s="117">
        <f t="shared" ref="E28:J28" si="11">F10/E10</f>
        <v>1.4894726230235513</v>
      </c>
      <c r="F28" s="117">
        <f t="shared" si="11"/>
        <v>1.8177946729459573</v>
      </c>
      <c r="G28" s="117">
        <f t="shared" si="11"/>
        <v>2.1202878006588115</v>
      </c>
      <c r="H28" s="117">
        <f t="shared" si="11"/>
        <v>1.1622474080144711</v>
      </c>
      <c r="I28" s="117">
        <f t="shared" si="11"/>
        <v>1.2320811290642495</v>
      </c>
      <c r="J28" s="117">
        <f t="shared" si="11"/>
        <v>1.2772748735886901</v>
      </c>
      <c r="K28" s="117"/>
      <c r="L28" s="117"/>
      <c r="M28" s="117"/>
      <c r="N28" s="117"/>
      <c r="O28" s="117"/>
      <c r="P28" s="320"/>
    </row>
    <row r="29" spans="2:17">
      <c r="B29" s="214">
        <v>2012</v>
      </c>
      <c r="C29" s="370">
        <v>7</v>
      </c>
      <c r="D29" s="319">
        <f t="shared" si="5"/>
        <v>47.341217989578048</v>
      </c>
      <c r="E29" s="117">
        <f>F11/E11</f>
        <v>1.8284971431108805</v>
      </c>
      <c r="F29" s="117">
        <f>G11/F11</f>
        <v>1.0681575007203108</v>
      </c>
      <c r="G29" s="117">
        <f>H11/G11</f>
        <v>1.3948546599032465</v>
      </c>
      <c r="H29" s="117">
        <f>I11/H11</f>
        <v>1.0743475685479524</v>
      </c>
      <c r="I29" s="117">
        <f>J11/I11</f>
        <v>1.1619306438159993</v>
      </c>
      <c r="J29" s="117"/>
      <c r="K29" s="117"/>
      <c r="L29" s="117"/>
      <c r="M29" s="117"/>
      <c r="N29" s="117"/>
      <c r="O29" s="117"/>
      <c r="P29" s="320"/>
    </row>
    <row r="30" spans="2:17">
      <c r="B30" s="214">
        <v>2013</v>
      </c>
      <c r="C30" s="370">
        <v>8</v>
      </c>
      <c r="D30" s="319">
        <f t="shared" si="5"/>
        <v>10.723766541715586</v>
      </c>
      <c r="E30" s="117">
        <f>F12/E12</f>
        <v>2.0358789819221057</v>
      </c>
      <c r="F30" s="117">
        <f>G12/F12</f>
        <v>1.1375901826307819</v>
      </c>
      <c r="G30" s="117">
        <f>H12/G12</f>
        <v>1.1771301397871787</v>
      </c>
      <c r="H30" s="117">
        <f>I12/H12</f>
        <v>1.2795594815466034</v>
      </c>
      <c r="I30" s="117"/>
      <c r="J30" s="117"/>
      <c r="K30" s="117"/>
      <c r="L30" s="117"/>
      <c r="M30" s="117"/>
      <c r="N30" s="117"/>
      <c r="O30" s="117"/>
      <c r="P30" s="320"/>
    </row>
    <row r="31" spans="2:17">
      <c r="B31" s="214">
        <v>2014</v>
      </c>
      <c r="C31" s="370">
        <v>9</v>
      </c>
      <c r="D31" s="319">
        <f t="shared" si="5"/>
        <v>1.6548409686388752</v>
      </c>
      <c r="E31" s="117">
        <f>F13/E13</f>
        <v>9.1996882270909861</v>
      </c>
      <c r="F31" s="117">
        <f>G13/F13</f>
        <v>1.2379578710413728</v>
      </c>
      <c r="G31" s="117">
        <f>H13/G13</f>
        <v>1.0992698629384456</v>
      </c>
      <c r="H31" s="117"/>
      <c r="I31" s="117"/>
      <c r="J31" s="117"/>
      <c r="K31" s="117"/>
      <c r="L31" s="117"/>
      <c r="M31" s="117"/>
      <c r="N31" s="117"/>
      <c r="O31" s="117"/>
      <c r="P31" s="320"/>
    </row>
    <row r="32" spans="2:17">
      <c r="B32" s="214">
        <v>2015</v>
      </c>
      <c r="C32" s="370">
        <v>10</v>
      </c>
      <c r="D32" s="319">
        <f t="shared" si="5"/>
        <v>19.203568120092786</v>
      </c>
      <c r="E32" s="117">
        <f>F14/E14</f>
        <v>1.1245750741107667</v>
      </c>
      <c r="F32" s="117">
        <f>G14/F14</f>
        <v>1.5473297510152282</v>
      </c>
      <c r="G32" s="117"/>
      <c r="H32" s="117"/>
      <c r="I32" s="117"/>
      <c r="J32" s="117"/>
      <c r="K32" s="117"/>
      <c r="L32" s="117"/>
      <c r="M32" s="117"/>
      <c r="N32" s="117"/>
      <c r="O32" s="117"/>
      <c r="P32" s="320"/>
    </row>
    <row r="33" spans="2:16">
      <c r="B33" s="214">
        <v>2016</v>
      </c>
      <c r="C33" s="370">
        <v>11</v>
      </c>
      <c r="D33" s="319">
        <f t="shared" si="5"/>
        <v>35.346976753895568</v>
      </c>
      <c r="E33" s="117">
        <f>F15/E15</f>
        <v>1.9153073324427519</v>
      </c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320"/>
    </row>
    <row r="34" spans="2:16">
      <c r="B34" s="214">
        <v>2017</v>
      </c>
      <c r="C34" s="370">
        <v>12</v>
      </c>
      <c r="D34" s="319">
        <f t="shared" si="5"/>
        <v>4.2417898847092212</v>
      </c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320"/>
    </row>
    <row r="35" spans="2:16">
      <c r="B35" s="164">
        <v>2018</v>
      </c>
      <c r="C35" s="371">
        <v>13</v>
      </c>
      <c r="D35" s="321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9"/>
    </row>
    <row r="36" spans="2:16">
      <c r="B36" s="309" t="s">
        <v>123</v>
      </c>
      <c r="C36" s="310"/>
      <c r="D36" s="300">
        <f t="shared" ref="D36:O36" ca="1" si="12">SUM(OFFSET(E$5,0,0,$C$35-D$22))/SUM(OFFSET(D$5,0,0,$C$35-D$22))</f>
        <v>6.5628424964884537</v>
      </c>
      <c r="E36" s="300">
        <f t="shared" ca="1" si="12"/>
        <v>2.067415108059484</v>
      </c>
      <c r="F36" s="300">
        <f t="shared" ca="1" si="12"/>
        <v>1.2792984236707443</v>
      </c>
      <c r="G36" s="300">
        <f t="shared" ca="1" si="12"/>
        <v>1.2775232523243734</v>
      </c>
      <c r="H36" s="300">
        <f t="shared" ca="1" si="12"/>
        <v>1.1576799590262066</v>
      </c>
      <c r="I36" s="300">
        <f t="shared" ca="1" si="12"/>
        <v>1.1244892072202741</v>
      </c>
      <c r="J36" s="300">
        <f t="shared" ca="1" si="12"/>
        <v>1.1601097606791304</v>
      </c>
      <c r="K36" s="300">
        <f t="shared" ca="1" si="12"/>
        <v>1.0936681407110631</v>
      </c>
      <c r="L36" s="300">
        <f t="shared" ca="1" si="12"/>
        <v>1.0966049692098494</v>
      </c>
      <c r="M36" s="300">
        <f t="shared" ca="1" si="12"/>
        <v>1.0673653438278023</v>
      </c>
      <c r="N36" s="300">
        <f t="shared" ca="1" si="12"/>
        <v>1.0324830689865367</v>
      </c>
      <c r="O36" s="300">
        <f t="shared" ca="1" si="12"/>
        <v>1.0110945812933514</v>
      </c>
      <c r="P36" s="301">
        <v>1</v>
      </c>
    </row>
    <row r="37" spans="2:16">
      <c r="B37" s="305" t="s">
        <v>124</v>
      </c>
      <c r="C37" s="306"/>
      <c r="D37" s="352">
        <f t="shared" ref="D37:O37" si="13">AVERAGE(D23:D35)</f>
        <v>12.864580027494602</v>
      </c>
      <c r="E37" s="352">
        <f t="shared" si="13"/>
        <v>2.861683774435539</v>
      </c>
      <c r="F37" s="352">
        <f t="shared" si="13"/>
        <v>1.3192048403451113</v>
      </c>
      <c r="G37" s="352">
        <f t="shared" si="13"/>
        <v>1.3270512241148504</v>
      </c>
      <c r="H37" s="352">
        <f t="shared" si="13"/>
        <v>1.171533645201301</v>
      </c>
      <c r="I37" s="352">
        <f t="shared" si="13"/>
        <v>1.1187215821084957</v>
      </c>
      <c r="J37" s="352">
        <f t="shared" si="13"/>
        <v>1.1606925013398239</v>
      </c>
      <c r="K37" s="352">
        <f t="shared" si="13"/>
        <v>1.1374801620472632</v>
      </c>
      <c r="L37" s="352">
        <f t="shared" si="13"/>
        <v>1.1197730670134218</v>
      </c>
      <c r="M37" s="352">
        <f t="shared" si="13"/>
        <v>1.0765785513309962</v>
      </c>
      <c r="N37" s="352">
        <f t="shared" si="13"/>
        <v>1.0308191112126273</v>
      </c>
      <c r="O37" s="352">
        <f t="shared" si="13"/>
        <v>1.0110945812933514</v>
      </c>
      <c r="P37" s="353">
        <v>1</v>
      </c>
    </row>
    <row r="38" spans="2:16">
      <c r="B38" s="309" t="s">
        <v>125</v>
      </c>
      <c r="C38" s="310"/>
      <c r="D38" s="322">
        <f ca="1">AVERAGE(D37,D36)</f>
        <v>9.7137112619915271</v>
      </c>
      <c r="E38" s="322">
        <f t="shared" ref="E38:P38" ca="1" si="14">AVERAGE(E37,E36)</f>
        <v>2.4645494412475113</v>
      </c>
      <c r="F38" s="322">
        <f t="shared" ca="1" si="14"/>
        <v>1.2992516320079277</v>
      </c>
      <c r="G38" s="322">
        <f t="shared" ca="1" si="14"/>
        <v>1.3022872382196118</v>
      </c>
      <c r="H38" s="322">
        <f t="shared" ca="1" si="14"/>
        <v>1.1646068021137537</v>
      </c>
      <c r="I38" s="322">
        <f t="shared" ca="1" si="14"/>
        <v>1.1216053946643849</v>
      </c>
      <c r="J38" s="322">
        <f t="shared" ca="1" si="14"/>
        <v>1.1604011310094773</v>
      </c>
      <c r="K38" s="322">
        <f t="shared" ca="1" si="14"/>
        <v>1.115574151379163</v>
      </c>
      <c r="L38" s="322">
        <f t="shared" ca="1" si="14"/>
        <v>1.1081890181116356</v>
      </c>
      <c r="M38" s="322">
        <f t="shared" ca="1" si="14"/>
        <v>1.0719719475793994</v>
      </c>
      <c r="N38" s="322">
        <f t="shared" ca="1" si="14"/>
        <v>1.0316510900995821</v>
      </c>
      <c r="O38" s="322">
        <f t="shared" ca="1" si="14"/>
        <v>1.0110945812933514</v>
      </c>
      <c r="P38" s="323">
        <f t="shared" si="14"/>
        <v>1</v>
      </c>
    </row>
    <row r="39" spans="2:16">
      <c r="B39" s="307" t="s">
        <v>126</v>
      </c>
      <c r="C39" s="324"/>
      <c r="D39" s="300">
        <f ca="1">PRODUCT(D38:$P38)</f>
        <v>84.873217355957536</v>
      </c>
      <c r="E39" s="300">
        <f ca="1">PRODUCT(E38:$P38)</f>
        <v>8.7374655336992859</v>
      </c>
      <c r="F39" s="300">
        <f ca="1">PRODUCT(F38:$P38)</f>
        <v>3.545258775282079</v>
      </c>
      <c r="G39" s="300">
        <f ca="1">PRODUCT(G38:$P38)</f>
        <v>2.7286929551922596</v>
      </c>
      <c r="H39" s="300">
        <f ca="1">PRODUCT(H38:$P38)</f>
        <v>2.0953080665389319</v>
      </c>
      <c r="I39" s="300">
        <f ca="1">PRODUCT(I38:$P38)</f>
        <v>1.7991549274278333</v>
      </c>
      <c r="J39" s="300">
        <f ca="1">PRODUCT(J38:$P38)</f>
        <v>1.6040890459217074</v>
      </c>
      <c r="K39" s="300">
        <f ca="1">PRODUCT(K38:$P38)</f>
        <v>1.3823573616532494</v>
      </c>
      <c r="L39" s="300">
        <f ca="1">PRODUCT(L38:$P38)</f>
        <v>1.2391443096312937</v>
      </c>
      <c r="M39" s="300">
        <f ca="1">PRODUCT(M38:$P38)</f>
        <v>1.1181705371370736</v>
      </c>
      <c r="N39" s="300">
        <f ca="1">PRODUCT(N38:$P38)</f>
        <v>1.0430968269850664</v>
      </c>
      <c r="O39" s="300">
        <f ca="1">PRODUCT(O38:$P38)</f>
        <v>1.0110945812933514</v>
      </c>
      <c r="P39" s="301">
        <f>PRODUCT(P38:$P38)</f>
        <v>1</v>
      </c>
    </row>
    <row r="43" spans="2:16" ht="15.6">
      <c r="B43" s="313" t="s">
        <v>141</v>
      </c>
      <c r="C43" s="314"/>
      <c r="D43" s="314"/>
      <c r="E43" s="314"/>
      <c r="F43" s="314"/>
      <c r="G43" s="314"/>
      <c r="H43" s="314"/>
      <c r="I43" s="314"/>
      <c r="J43" s="314"/>
      <c r="K43" s="314"/>
      <c r="L43" s="314"/>
      <c r="M43" s="314"/>
      <c r="N43" s="314"/>
      <c r="O43" s="314"/>
      <c r="P43" s="315"/>
    </row>
    <row r="44" spans="2:16">
      <c r="B44" s="342" t="s">
        <v>128</v>
      </c>
      <c r="C44" s="326"/>
      <c r="D44" s="380"/>
      <c r="E44" s="380"/>
      <c r="F44" s="380"/>
      <c r="G44" s="380"/>
      <c r="H44" s="380"/>
      <c r="I44" s="380"/>
      <c r="J44" s="380"/>
      <c r="K44" s="380"/>
      <c r="L44" s="380"/>
      <c r="M44" s="380"/>
      <c r="N44" s="380"/>
      <c r="O44" s="380"/>
      <c r="P44" s="381"/>
    </row>
    <row r="45" spans="2:16">
      <c r="B45" s="22" t="s">
        <v>33</v>
      </c>
      <c r="C45" s="227" t="s">
        <v>117</v>
      </c>
      <c r="D45" s="367">
        <v>1</v>
      </c>
      <c r="E45" s="367">
        <f>D45+1</f>
        <v>2</v>
      </c>
      <c r="F45" s="367">
        <f t="shared" ref="F45:P45" si="15">E45+1</f>
        <v>3</v>
      </c>
      <c r="G45" s="367">
        <f t="shared" si="15"/>
        <v>4</v>
      </c>
      <c r="H45" s="367">
        <f t="shared" si="15"/>
        <v>5</v>
      </c>
      <c r="I45" s="367">
        <f t="shared" si="15"/>
        <v>6</v>
      </c>
      <c r="J45" s="367">
        <f t="shared" si="15"/>
        <v>7</v>
      </c>
      <c r="K45" s="367">
        <f t="shared" si="15"/>
        <v>8</v>
      </c>
      <c r="L45" s="367">
        <f t="shared" si="15"/>
        <v>9</v>
      </c>
      <c r="M45" s="367">
        <f t="shared" si="15"/>
        <v>10</v>
      </c>
      <c r="N45" s="367">
        <f t="shared" si="15"/>
        <v>11</v>
      </c>
      <c r="O45" s="367">
        <f t="shared" si="15"/>
        <v>12</v>
      </c>
      <c r="P45" s="368">
        <f t="shared" si="15"/>
        <v>13</v>
      </c>
    </row>
    <row r="46" spans="2:16">
      <c r="B46" s="214">
        <v>2006</v>
      </c>
      <c r="C46" s="364">
        <v>1</v>
      </c>
      <c r="D46" s="316">
        <f t="shared" ref="D46:P46" ca="1" si="16">D$39</f>
        <v>84.873217355957536</v>
      </c>
      <c r="E46" s="317">
        <f t="shared" ca="1" si="16"/>
        <v>8.7374655336992859</v>
      </c>
      <c r="F46" s="317">
        <f t="shared" ca="1" si="16"/>
        <v>3.545258775282079</v>
      </c>
      <c r="G46" s="317">
        <f t="shared" ca="1" si="16"/>
        <v>2.7286929551922596</v>
      </c>
      <c r="H46" s="317">
        <f t="shared" ca="1" si="16"/>
        <v>2.0953080665389319</v>
      </c>
      <c r="I46" s="317">
        <f t="shared" ca="1" si="16"/>
        <v>1.7991549274278333</v>
      </c>
      <c r="J46" s="317">
        <f t="shared" ca="1" si="16"/>
        <v>1.6040890459217074</v>
      </c>
      <c r="K46" s="317">
        <f t="shared" ca="1" si="16"/>
        <v>1.3823573616532494</v>
      </c>
      <c r="L46" s="317">
        <f t="shared" ca="1" si="16"/>
        <v>1.2391443096312937</v>
      </c>
      <c r="M46" s="317">
        <f t="shared" ca="1" si="16"/>
        <v>1.1181705371370736</v>
      </c>
      <c r="N46" s="317">
        <f t="shared" ca="1" si="16"/>
        <v>1.0430968269850664</v>
      </c>
      <c r="O46" s="317">
        <f t="shared" ca="1" si="16"/>
        <v>1.0110945812933514</v>
      </c>
      <c r="P46" s="318">
        <f t="shared" si="16"/>
        <v>1</v>
      </c>
    </row>
    <row r="47" spans="2:16">
      <c r="B47" s="214">
        <v>2007</v>
      </c>
      <c r="C47" s="365">
        <v>2</v>
      </c>
      <c r="D47" s="319">
        <f t="shared" ref="D47:O47" ca="1" si="17">D$39</f>
        <v>84.873217355957536</v>
      </c>
      <c r="E47" s="117">
        <f t="shared" ca="1" si="17"/>
        <v>8.7374655336992859</v>
      </c>
      <c r="F47" s="117">
        <f t="shared" ca="1" si="17"/>
        <v>3.545258775282079</v>
      </c>
      <c r="G47" s="117">
        <f t="shared" ca="1" si="17"/>
        <v>2.7286929551922596</v>
      </c>
      <c r="H47" s="117">
        <f t="shared" ca="1" si="17"/>
        <v>2.0953080665389319</v>
      </c>
      <c r="I47" s="117">
        <f t="shared" ca="1" si="17"/>
        <v>1.7991549274278333</v>
      </c>
      <c r="J47" s="117">
        <f t="shared" ca="1" si="17"/>
        <v>1.6040890459217074</v>
      </c>
      <c r="K47" s="117">
        <f t="shared" ca="1" si="17"/>
        <v>1.3823573616532494</v>
      </c>
      <c r="L47" s="117">
        <f t="shared" ca="1" si="17"/>
        <v>1.2391443096312937</v>
      </c>
      <c r="M47" s="117">
        <f t="shared" ca="1" si="17"/>
        <v>1.1181705371370736</v>
      </c>
      <c r="N47" s="117">
        <f t="shared" ca="1" si="17"/>
        <v>1.0430968269850664</v>
      </c>
      <c r="O47" s="117">
        <f t="shared" ca="1" si="17"/>
        <v>1.0110945812933514</v>
      </c>
      <c r="P47" s="320"/>
    </row>
    <row r="48" spans="2:16">
      <c r="B48" s="214">
        <v>2008</v>
      </c>
      <c r="C48" s="365">
        <v>3</v>
      </c>
      <c r="D48" s="319">
        <f t="shared" ref="D48:N48" ca="1" si="18">D$39</f>
        <v>84.873217355957536</v>
      </c>
      <c r="E48" s="117">
        <f t="shared" ca="1" si="18"/>
        <v>8.7374655336992859</v>
      </c>
      <c r="F48" s="117">
        <f t="shared" ca="1" si="18"/>
        <v>3.545258775282079</v>
      </c>
      <c r="G48" s="117">
        <f t="shared" ca="1" si="18"/>
        <v>2.7286929551922596</v>
      </c>
      <c r="H48" s="117">
        <f t="shared" ca="1" si="18"/>
        <v>2.0953080665389319</v>
      </c>
      <c r="I48" s="117">
        <f t="shared" ca="1" si="18"/>
        <v>1.7991549274278333</v>
      </c>
      <c r="J48" s="117">
        <f t="shared" ca="1" si="18"/>
        <v>1.6040890459217074</v>
      </c>
      <c r="K48" s="117">
        <f t="shared" ca="1" si="18"/>
        <v>1.3823573616532494</v>
      </c>
      <c r="L48" s="117">
        <f t="shared" ca="1" si="18"/>
        <v>1.2391443096312937</v>
      </c>
      <c r="M48" s="117">
        <f t="shared" ca="1" si="18"/>
        <v>1.1181705371370736</v>
      </c>
      <c r="N48" s="117">
        <f t="shared" ca="1" si="18"/>
        <v>1.0430968269850664</v>
      </c>
      <c r="O48" s="117"/>
      <c r="P48" s="320"/>
    </row>
    <row r="49" spans="1:18">
      <c r="B49" s="214">
        <v>2009</v>
      </c>
      <c r="C49" s="365">
        <v>4</v>
      </c>
      <c r="D49" s="319">
        <f t="shared" ref="D49:M49" ca="1" si="19">D$39</f>
        <v>84.873217355957536</v>
      </c>
      <c r="E49" s="117">
        <f t="shared" ca="1" si="19"/>
        <v>8.7374655336992859</v>
      </c>
      <c r="F49" s="117">
        <f t="shared" ca="1" si="19"/>
        <v>3.545258775282079</v>
      </c>
      <c r="G49" s="117">
        <f t="shared" ca="1" si="19"/>
        <v>2.7286929551922596</v>
      </c>
      <c r="H49" s="117">
        <f t="shared" ca="1" si="19"/>
        <v>2.0953080665389319</v>
      </c>
      <c r="I49" s="117">
        <f t="shared" ca="1" si="19"/>
        <v>1.7991549274278333</v>
      </c>
      <c r="J49" s="117">
        <f t="shared" ca="1" si="19"/>
        <v>1.6040890459217074</v>
      </c>
      <c r="K49" s="117">
        <f t="shared" ca="1" si="19"/>
        <v>1.3823573616532494</v>
      </c>
      <c r="L49" s="117">
        <f t="shared" ca="1" si="19"/>
        <v>1.2391443096312937</v>
      </c>
      <c r="M49" s="117">
        <f t="shared" ca="1" si="19"/>
        <v>1.1181705371370736</v>
      </c>
      <c r="N49" s="117"/>
      <c r="O49" s="117"/>
      <c r="P49" s="320"/>
      <c r="R49" s="117"/>
    </row>
    <row r="50" spans="1:18">
      <c r="B50" s="214">
        <v>2010</v>
      </c>
      <c r="C50" s="365">
        <v>5</v>
      </c>
      <c r="D50" s="319">
        <f t="shared" ref="D50:L50" ca="1" si="20">D$39</f>
        <v>84.873217355957536</v>
      </c>
      <c r="E50" s="117">
        <f t="shared" ca="1" si="20"/>
        <v>8.7374655336992859</v>
      </c>
      <c r="F50" s="117">
        <f t="shared" ca="1" si="20"/>
        <v>3.545258775282079</v>
      </c>
      <c r="G50" s="117">
        <f t="shared" ca="1" si="20"/>
        <v>2.7286929551922596</v>
      </c>
      <c r="H50" s="117">
        <f t="shared" ca="1" si="20"/>
        <v>2.0953080665389319</v>
      </c>
      <c r="I50" s="117">
        <f t="shared" ca="1" si="20"/>
        <v>1.7991549274278333</v>
      </c>
      <c r="J50" s="117">
        <f t="shared" ca="1" si="20"/>
        <v>1.6040890459217074</v>
      </c>
      <c r="K50" s="117">
        <f t="shared" ca="1" si="20"/>
        <v>1.3823573616532494</v>
      </c>
      <c r="L50" s="117">
        <f t="shared" ca="1" si="20"/>
        <v>1.2391443096312937</v>
      </c>
      <c r="M50" s="117"/>
      <c r="N50" s="117"/>
      <c r="O50" s="117"/>
      <c r="P50" s="320"/>
      <c r="R50" s="117"/>
    </row>
    <row r="51" spans="1:18">
      <c r="B51" s="214">
        <v>2011</v>
      </c>
      <c r="C51" s="365">
        <v>6</v>
      </c>
      <c r="D51" s="319">
        <f t="shared" ref="D51:K51" ca="1" si="21">D$39</f>
        <v>84.873217355957536</v>
      </c>
      <c r="E51" s="117">
        <f t="shared" ca="1" si="21"/>
        <v>8.7374655336992859</v>
      </c>
      <c r="F51" s="117">
        <f t="shared" ca="1" si="21"/>
        <v>3.545258775282079</v>
      </c>
      <c r="G51" s="117">
        <f t="shared" ca="1" si="21"/>
        <v>2.7286929551922596</v>
      </c>
      <c r="H51" s="117">
        <f t="shared" ca="1" si="21"/>
        <v>2.0953080665389319</v>
      </c>
      <c r="I51" s="117">
        <f t="shared" ca="1" si="21"/>
        <v>1.7991549274278333</v>
      </c>
      <c r="J51" s="117">
        <f t="shared" ca="1" si="21"/>
        <v>1.6040890459217074</v>
      </c>
      <c r="K51" s="117">
        <f t="shared" ca="1" si="21"/>
        <v>1.3823573616532494</v>
      </c>
      <c r="L51" s="117"/>
      <c r="M51" s="117"/>
      <c r="N51" s="117"/>
      <c r="O51" s="117"/>
      <c r="P51" s="320"/>
      <c r="Q51" s="117"/>
      <c r="R51" s="117"/>
    </row>
    <row r="52" spans="1:18">
      <c r="B52" s="214">
        <v>2012</v>
      </c>
      <c r="C52" s="365">
        <v>7</v>
      </c>
      <c r="D52" s="319">
        <f t="shared" ref="D52:J52" ca="1" si="22">D$39</f>
        <v>84.873217355957536</v>
      </c>
      <c r="E52" s="117">
        <f t="shared" ca="1" si="22"/>
        <v>8.7374655336992859</v>
      </c>
      <c r="F52" s="117">
        <f t="shared" ca="1" si="22"/>
        <v>3.545258775282079</v>
      </c>
      <c r="G52" s="117">
        <f t="shared" ca="1" si="22"/>
        <v>2.7286929551922596</v>
      </c>
      <c r="H52" s="117">
        <f t="shared" ca="1" si="22"/>
        <v>2.0953080665389319</v>
      </c>
      <c r="I52" s="117">
        <f t="shared" ca="1" si="22"/>
        <v>1.7991549274278333</v>
      </c>
      <c r="J52" s="117">
        <f t="shared" ca="1" si="22"/>
        <v>1.6040890459217074</v>
      </c>
      <c r="K52" s="117"/>
      <c r="L52" s="117"/>
      <c r="M52" s="117"/>
      <c r="N52" s="117"/>
      <c r="O52" s="117"/>
      <c r="P52" s="320"/>
      <c r="Q52" s="117"/>
      <c r="R52" s="117"/>
    </row>
    <row r="53" spans="1:18">
      <c r="B53" s="214">
        <v>2013</v>
      </c>
      <c r="C53" s="365">
        <v>8</v>
      </c>
      <c r="D53" s="319">
        <f t="shared" ref="D53:I53" ca="1" si="23">D$39</f>
        <v>84.873217355957536</v>
      </c>
      <c r="E53" s="117">
        <f t="shared" ca="1" si="23"/>
        <v>8.7374655336992859</v>
      </c>
      <c r="F53" s="117">
        <f t="shared" ca="1" si="23"/>
        <v>3.545258775282079</v>
      </c>
      <c r="G53" s="117">
        <f t="shared" ca="1" si="23"/>
        <v>2.7286929551922596</v>
      </c>
      <c r="H53" s="117">
        <f t="shared" ca="1" si="23"/>
        <v>2.0953080665389319</v>
      </c>
      <c r="I53" s="117">
        <f t="shared" ca="1" si="23"/>
        <v>1.7991549274278333</v>
      </c>
      <c r="J53" s="117"/>
      <c r="K53" s="117"/>
      <c r="L53" s="117"/>
      <c r="M53" s="117"/>
      <c r="N53" s="117"/>
      <c r="O53" s="117"/>
      <c r="P53" s="320"/>
      <c r="Q53" s="117"/>
      <c r="R53" s="117"/>
    </row>
    <row r="54" spans="1:18">
      <c r="B54" s="214">
        <v>2014</v>
      </c>
      <c r="C54" s="365">
        <v>9</v>
      </c>
      <c r="D54" s="319">
        <f ca="1">D$39</f>
        <v>84.873217355957536</v>
      </c>
      <c r="E54" s="117">
        <f ca="1">E$39</f>
        <v>8.7374655336992859</v>
      </c>
      <c r="F54" s="117">
        <f ca="1">F$39</f>
        <v>3.545258775282079</v>
      </c>
      <c r="G54" s="117">
        <f ca="1">G$39</f>
        <v>2.7286929551922596</v>
      </c>
      <c r="H54" s="117">
        <f ca="1">H$39</f>
        <v>2.0953080665389319</v>
      </c>
      <c r="I54" s="117"/>
      <c r="J54" s="117"/>
      <c r="K54" s="117"/>
      <c r="L54" s="117"/>
      <c r="M54" s="117"/>
      <c r="N54" s="117"/>
      <c r="O54" s="117"/>
      <c r="P54" s="320"/>
      <c r="Q54" s="117"/>
      <c r="R54" s="117"/>
    </row>
    <row r="55" spans="1:18">
      <c r="B55" s="214">
        <v>2015</v>
      </c>
      <c r="C55" s="365">
        <v>10</v>
      </c>
      <c r="D55" s="319">
        <f ca="1">D$39</f>
        <v>84.873217355957536</v>
      </c>
      <c r="E55" s="117">
        <f ca="1">E$39</f>
        <v>8.7374655336992859</v>
      </c>
      <c r="F55" s="117">
        <f ca="1">F$39</f>
        <v>3.545258775282079</v>
      </c>
      <c r="G55" s="117">
        <f ca="1">G$39</f>
        <v>2.7286929551922596</v>
      </c>
      <c r="H55" s="117"/>
      <c r="I55" s="117"/>
      <c r="J55" s="117"/>
      <c r="K55" s="117"/>
      <c r="L55" s="117"/>
      <c r="M55" s="117"/>
      <c r="N55" s="117"/>
      <c r="O55" s="117"/>
      <c r="P55" s="320"/>
      <c r="Q55" s="117"/>
      <c r="R55" s="117"/>
    </row>
    <row r="56" spans="1:18">
      <c r="B56" s="214">
        <v>2016</v>
      </c>
      <c r="C56" s="365">
        <v>11</v>
      </c>
      <c r="D56" s="319">
        <f ca="1">D$39</f>
        <v>84.873217355957536</v>
      </c>
      <c r="E56" s="117">
        <f ca="1">E$39</f>
        <v>8.7374655336992859</v>
      </c>
      <c r="F56" s="117">
        <f ca="1">F$39</f>
        <v>3.545258775282079</v>
      </c>
      <c r="G56" s="117"/>
      <c r="H56" s="117"/>
      <c r="I56" s="117"/>
      <c r="J56" s="117"/>
      <c r="K56" s="117"/>
      <c r="L56" s="117"/>
      <c r="M56" s="117"/>
      <c r="N56" s="117"/>
      <c r="O56" s="117"/>
      <c r="P56" s="320"/>
      <c r="Q56" s="117"/>
      <c r="R56" s="117"/>
    </row>
    <row r="57" spans="1:18">
      <c r="B57" s="214">
        <v>2017</v>
      </c>
      <c r="C57" s="365">
        <v>12</v>
      </c>
      <c r="D57" s="319">
        <f ca="1">D$39</f>
        <v>84.873217355957536</v>
      </c>
      <c r="E57" s="117">
        <f ca="1">E$39</f>
        <v>8.7374655336992859</v>
      </c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320"/>
      <c r="Q57" s="117"/>
      <c r="R57" s="117"/>
    </row>
    <row r="58" spans="1:18">
      <c r="B58" s="164">
        <v>2018</v>
      </c>
      <c r="C58" s="366">
        <v>13</v>
      </c>
      <c r="D58" s="321">
        <f ca="1">D$39</f>
        <v>84.873217355957536</v>
      </c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9"/>
      <c r="Q58" s="117"/>
    </row>
    <row r="59" spans="1:18">
      <c r="B59" s="134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</row>
    <row r="60" spans="1:18" ht="15.6">
      <c r="B60" s="313" t="s">
        <v>142</v>
      </c>
      <c r="C60" s="314"/>
      <c r="D60" s="314"/>
      <c r="E60" s="314"/>
      <c r="F60" s="314"/>
      <c r="G60" s="314"/>
      <c r="H60" s="314"/>
      <c r="I60" s="314"/>
      <c r="J60" s="314"/>
      <c r="K60" s="314"/>
      <c r="L60" s="314"/>
      <c r="M60" s="314"/>
      <c r="N60" s="314"/>
      <c r="O60" s="314"/>
      <c r="P60" s="315"/>
      <c r="Q60" s="315"/>
      <c r="R60" s="228"/>
    </row>
    <row r="61" spans="1:18" ht="15.6">
      <c r="B61" s="325" t="s">
        <v>130</v>
      </c>
      <c r="C61" s="326"/>
      <c r="D61" s="326"/>
      <c r="E61" s="326"/>
      <c r="F61" s="326"/>
      <c r="G61" s="326"/>
      <c r="H61" s="326"/>
      <c r="I61" s="326"/>
      <c r="J61" s="326"/>
      <c r="K61" s="326"/>
      <c r="L61" s="326"/>
      <c r="M61" s="326"/>
      <c r="N61" s="326"/>
      <c r="O61" s="326"/>
      <c r="P61" s="327"/>
      <c r="Q61" s="327"/>
      <c r="R61" s="118"/>
    </row>
    <row r="62" spans="1:18">
      <c r="B62" s="22" t="s">
        <v>33</v>
      </c>
      <c r="C62" s="66" t="s">
        <v>117</v>
      </c>
      <c r="D62" s="367">
        <v>1</v>
      </c>
      <c r="E62" s="367">
        <f>D62+1</f>
        <v>2</v>
      </c>
      <c r="F62" s="367">
        <f t="shared" ref="F62:P62" si="24">E62+1</f>
        <v>3</v>
      </c>
      <c r="G62" s="367">
        <f t="shared" si="24"/>
        <v>4</v>
      </c>
      <c r="H62" s="367">
        <f t="shared" si="24"/>
        <v>5</v>
      </c>
      <c r="I62" s="367">
        <f t="shared" si="24"/>
        <v>6</v>
      </c>
      <c r="J62" s="367">
        <f t="shared" si="24"/>
        <v>7</v>
      </c>
      <c r="K62" s="367">
        <f t="shared" si="24"/>
        <v>8</v>
      </c>
      <c r="L62" s="367">
        <f t="shared" si="24"/>
        <v>9</v>
      </c>
      <c r="M62" s="367">
        <f t="shared" si="24"/>
        <v>10</v>
      </c>
      <c r="N62" s="367">
        <f t="shared" si="24"/>
        <v>11</v>
      </c>
      <c r="O62" s="367">
        <f t="shared" si="24"/>
        <v>12</v>
      </c>
      <c r="P62" s="368">
        <f t="shared" si="24"/>
        <v>13</v>
      </c>
      <c r="Q62" s="95" t="s">
        <v>71</v>
      </c>
      <c r="R62" s="118"/>
    </row>
    <row r="63" spans="1:18">
      <c r="B63" s="214">
        <v>2006</v>
      </c>
      <c r="C63" s="364">
        <v>1</v>
      </c>
      <c r="D63" s="328">
        <f t="shared" ref="D63:P63" ca="1" si="25">D46*D5</f>
        <v>438903.1422986816</v>
      </c>
      <c r="E63" s="329">
        <f t="shared" ca="1" si="25"/>
        <v>206076.38069197873</v>
      </c>
      <c r="F63" s="329">
        <f t="shared" ca="1" si="25"/>
        <v>489901.3896669086</v>
      </c>
      <c r="G63" s="329">
        <f t="shared" ca="1" si="25"/>
        <v>396087.13199386309</v>
      </c>
      <c r="H63" s="329">
        <f t="shared" ca="1" si="25"/>
        <v>365299.952031655</v>
      </c>
      <c r="I63" s="329">
        <f t="shared" ca="1" si="25"/>
        <v>399373.81717564433</v>
      </c>
      <c r="J63" s="329">
        <f t="shared" ca="1" si="25"/>
        <v>364220.87056383677</v>
      </c>
      <c r="K63" s="329">
        <f t="shared" ca="1" si="25"/>
        <v>325579.49311203964</v>
      </c>
      <c r="L63" s="329">
        <f t="shared" ca="1" si="25"/>
        <v>415713.52835910587</v>
      </c>
      <c r="M63" s="329">
        <f t="shared" ca="1" si="25"/>
        <v>414281.33223820908</v>
      </c>
      <c r="N63" s="329">
        <f t="shared" ca="1" si="25"/>
        <v>407617.63414322637</v>
      </c>
      <c r="O63" s="329">
        <f t="shared" ca="1" si="25"/>
        <v>402916.32413877104</v>
      </c>
      <c r="P63" s="330">
        <f t="shared" si="25"/>
        <v>402916.32413877104</v>
      </c>
      <c r="Q63" s="311">
        <f t="shared" ref="Q63:Q75" ca="1" si="26">OFFSET($Q$62,$C63,-$C63)</f>
        <v>402916.32413877104</v>
      </c>
      <c r="R63" s="118"/>
    </row>
    <row r="64" spans="1:18">
      <c r="A64" s="116"/>
      <c r="B64" s="214">
        <v>2007</v>
      </c>
      <c r="C64" s="365">
        <v>2</v>
      </c>
      <c r="D64" s="331">
        <f t="shared" ref="D64:O64" ca="1" si="27">D47*D6</f>
        <v>1649257.6320465163</v>
      </c>
      <c r="E64" s="118">
        <f t="shared" ca="1" si="27"/>
        <v>731020.8868904527</v>
      </c>
      <c r="F64" s="118">
        <f t="shared" ca="1" si="27"/>
        <v>527204.39555830089</v>
      </c>
      <c r="G64" s="118">
        <f t="shared" ca="1" si="27"/>
        <v>598293.66390860092</v>
      </c>
      <c r="H64" s="118">
        <f t="shared" ca="1" si="27"/>
        <v>526642.26882523031</v>
      </c>
      <c r="I64" s="118">
        <f t="shared" ca="1" si="27"/>
        <v>495207.5136128593</v>
      </c>
      <c r="J64" s="118">
        <f t="shared" ca="1" si="27"/>
        <v>475569.52039671672</v>
      </c>
      <c r="K64" s="118">
        <f t="shared" ca="1" si="27"/>
        <v>481637.04492031428</v>
      </c>
      <c r="L64" s="118">
        <f t="shared" ca="1" si="27"/>
        <v>460056.10428191023</v>
      </c>
      <c r="M64" s="118">
        <f t="shared" ca="1" si="27"/>
        <v>520098.06852409977</v>
      </c>
      <c r="N64" s="118">
        <f t="shared" ca="1" si="27"/>
        <v>551885.86354205105</v>
      </c>
      <c r="O64" s="118">
        <f t="shared" ca="1" si="27"/>
        <v>557360.96873723913</v>
      </c>
      <c r="P64" s="332"/>
      <c r="Q64" s="176">
        <f t="shared" ca="1" si="26"/>
        <v>557360.96873723913</v>
      </c>
      <c r="R64" s="118"/>
    </row>
    <row r="65" spans="2:18">
      <c r="B65" s="214">
        <v>2008</v>
      </c>
      <c r="C65" s="365">
        <v>3</v>
      </c>
      <c r="D65" s="331">
        <f t="shared" ref="D65:N65" ca="1" si="28">D48*D7</f>
        <v>882827.7001772424</v>
      </c>
      <c r="E65" s="118">
        <f t="shared" ca="1" si="28"/>
        <v>1258579.0868181903</v>
      </c>
      <c r="F65" s="118">
        <f t="shared" ca="1" si="28"/>
        <v>1209645.948037883</v>
      </c>
      <c r="G65" s="118">
        <f t="shared" ca="1" si="28"/>
        <v>1236979.9486839839</v>
      </c>
      <c r="H65" s="118">
        <f t="shared" ca="1" si="28"/>
        <v>996824.53175783192</v>
      </c>
      <c r="I65" s="118">
        <f t="shared" ca="1" si="28"/>
        <v>1150810.5502604032</v>
      </c>
      <c r="J65" s="118">
        <f t="shared" ca="1" si="28"/>
        <v>1143486.6513929428</v>
      </c>
      <c r="K65" s="118">
        <f t="shared" ca="1" si="28"/>
        <v>1108909.927834441</v>
      </c>
      <c r="L65" s="118">
        <f t="shared" ca="1" si="28"/>
        <v>1107054.7423385009</v>
      </c>
      <c r="M65" s="118">
        <f t="shared" ca="1" si="28"/>
        <v>1046500.9692507004</v>
      </c>
      <c r="N65" s="118">
        <f t="shared" ca="1" si="28"/>
        <v>1012864.4005558984</v>
      </c>
      <c r="O65" s="118"/>
      <c r="P65" s="332"/>
      <c r="Q65" s="176">
        <f t="shared" ca="1" si="26"/>
        <v>1012864.4005558984</v>
      </c>
      <c r="R65" s="118"/>
    </row>
    <row r="66" spans="2:18">
      <c r="B66" s="214">
        <v>2009</v>
      </c>
      <c r="C66" s="365">
        <v>4</v>
      </c>
      <c r="D66" s="331">
        <f t="shared" ref="D66:M66" ca="1" si="29">D49*D8</f>
        <v>3629716.338136876</v>
      </c>
      <c r="E66" s="118">
        <f t="shared" ca="1" si="29"/>
        <v>1564966.8127101017</v>
      </c>
      <c r="F66" s="118">
        <f t="shared" ca="1" si="29"/>
        <v>1312075.9995256786</v>
      </c>
      <c r="G66" s="118">
        <f t="shared" ca="1" si="29"/>
        <v>1411797.0195148042</v>
      </c>
      <c r="H66" s="118">
        <f t="shared" ca="1" si="29"/>
        <v>1158858.884282632</v>
      </c>
      <c r="I66" s="118">
        <f t="shared" ca="1" si="29"/>
        <v>1044269.6214547594</v>
      </c>
      <c r="J66" s="118">
        <f t="shared" ca="1" si="29"/>
        <v>967744.10716483777</v>
      </c>
      <c r="K66" s="118">
        <f t="shared" ca="1" si="29"/>
        <v>1028781.1222581039</v>
      </c>
      <c r="L66" s="118">
        <f t="shared" ca="1" si="29"/>
        <v>934408.91850086988</v>
      </c>
      <c r="M66" s="118">
        <f t="shared" ca="1" si="29"/>
        <v>905858.69136681024</v>
      </c>
      <c r="N66" s="118"/>
      <c r="O66" s="118"/>
      <c r="P66" s="332"/>
      <c r="Q66" s="176">
        <f t="shared" ca="1" si="26"/>
        <v>905858.69136681024</v>
      </c>
      <c r="R66" s="118"/>
    </row>
    <row r="67" spans="2:18">
      <c r="B67" s="214">
        <v>2010</v>
      </c>
      <c r="C67" s="365">
        <v>5</v>
      </c>
      <c r="D67" s="331">
        <f t="shared" ref="D67:L67" ca="1" si="30">D50*D9</f>
        <v>3335957.619160125</v>
      </c>
      <c r="E67" s="118">
        <f t="shared" ca="1" si="30"/>
        <v>1833061.9569499202</v>
      </c>
      <c r="F67" s="118">
        <f t="shared" ca="1" si="30"/>
        <v>1349016.3851046804</v>
      </c>
      <c r="G67" s="118">
        <f t="shared" ca="1" si="30"/>
        <v>1175062.5598992102</v>
      </c>
      <c r="H67" s="118">
        <f t="shared" ca="1" si="30"/>
        <v>1521387.0405159933</v>
      </c>
      <c r="I67" s="118">
        <f t="shared" ca="1" si="30"/>
        <v>1428920.4886237069</v>
      </c>
      <c r="J67" s="118">
        <f t="shared" ca="1" si="30"/>
        <v>1507329.213600579</v>
      </c>
      <c r="K67" s="118">
        <f t="shared" ca="1" si="30"/>
        <v>1448979.7787865093</v>
      </c>
      <c r="L67" s="118">
        <f t="shared" ca="1" si="30"/>
        <v>1390373.351154519</v>
      </c>
      <c r="M67" s="118"/>
      <c r="N67" s="118"/>
      <c r="O67" s="118"/>
      <c r="P67" s="332"/>
      <c r="Q67" s="176">
        <f t="shared" ca="1" si="26"/>
        <v>1390373.351154519</v>
      </c>
      <c r="R67" s="118"/>
    </row>
    <row r="68" spans="2:18">
      <c r="B68" s="214">
        <v>2011</v>
      </c>
      <c r="C68" s="365">
        <v>6</v>
      </c>
      <c r="D68" s="331">
        <f t="shared" ref="D68:K68" ca="1" si="31">D51*D10</f>
        <v>1114583.7173134889</v>
      </c>
      <c r="E68" s="118">
        <f t="shared" ca="1" si="31"/>
        <v>415679.90239159385</v>
      </c>
      <c r="F68" s="118">
        <f t="shared" ca="1" si="31"/>
        <v>251219.8879808154</v>
      </c>
      <c r="G68" s="118">
        <f t="shared" ca="1" si="31"/>
        <v>351484.01037899934</v>
      </c>
      <c r="H68" s="118">
        <f t="shared" ca="1" si="31"/>
        <v>572260.27980745095</v>
      </c>
      <c r="I68" s="118">
        <f t="shared" ca="1" si="31"/>
        <v>571100.92926529283</v>
      </c>
      <c r="J68" s="118">
        <f t="shared" ca="1" si="31"/>
        <v>627353.1503023603</v>
      </c>
      <c r="K68" s="118">
        <f t="shared" ca="1" si="31"/>
        <v>690539.15437916748</v>
      </c>
      <c r="L68" s="118"/>
      <c r="M68" s="118"/>
      <c r="N68" s="118"/>
      <c r="O68" s="118"/>
      <c r="P68" s="332"/>
      <c r="Q68" s="176">
        <f t="shared" ca="1" si="26"/>
        <v>690539.15437916748</v>
      </c>
      <c r="R68" s="118"/>
    </row>
    <row r="69" spans="2:18">
      <c r="B69" s="214">
        <v>2012</v>
      </c>
      <c r="C69" s="365">
        <v>7</v>
      </c>
      <c r="D69" s="331">
        <f t="shared" ref="D69:J69" ca="1" si="32">D52*D11</f>
        <v>174049.11165851992</v>
      </c>
      <c r="E69" s="118">
        <f t="shared" ca="1" si="32"/>
        <v>848254.25768616912</v>
      </c>
      <c r="F69" s="118">
        <f t="shared" ca="1" si="32"/>
        <v>629336.32446249342</v>
      </c>
      <c r="G69" s="118">
        <f t="shared" ca="1" si="32"/>
        <v>517398.09201660613</v>
      </c>
      <c r="H69" s="118">
        <f t="shared" ca="1" si="32"/>
        <v>554175.08403219772</v>
      </c>
      <c r="I69" s="118">
        <f t="shared" ca="1" si="32"/>
        <v>511225.46510912006</v>
      </c>
      <c r="J69" s="118">
        <f t="shared" ca="1" si="32"/>
        <v>529605.63192290755</v>
      </c>
      <c r="K69" s="118"/>
      <c r="L69" s="118"/>
      <c r="M69" s="118"/>
      <c r="N69" s="118"/>
      <c r="O69" s="118"/>
      <c r="P69" s="332"/>
      <c r="Q69" s="176">
        <f t="shared" ca="1" si="26"/>
        <v>529605.63192290755</v>
      </c>
      <c r="R69" s="118"/>
    </row>
    <row r="70" spans="2:18">
      <c r="B70" s="214">
        <v>2013</v>
      </c>
      <c r="C70" s="365">
        <v>8</v>
      </c>
      <c r="D70" s="331">
        <f t="shared" ref="D70:I70" ca="1" si="33">D53*D12</f>
        <v>803146.72562309122</v>
      </c>
      <c r="E70" s="118">
        <f t="shared" ca="1" si="33"/>
        <v>886659.87201265944</v>
      </c>
      <c r="F70" s="118">
        <f t="shared" ca="1" si="33"/>
        <v>732439.02813756955</v>
      </c>
      <c r="G70" s="118">
        <f t="shared" ca="1" si="33"/>
        <v>641304.13790378522</v>
      </c>
      <c r="H70" s="118">
        <f t="shared" ca="1" si="33"/>
        <v>579671.2179479074</v>
      </c>
      <c r="I70" s="118">
        <f t="shared" ca="1" si="33"/>
        <v>636887.74765756866</v>
      </c>
      <c r="J70" s="118"/>
      <c r="K70" s="118"/>
      <c r="L70" s="118"/>
      <c r="M70" s="118"/>
      <c r="N70" s="118"/>
      <c r="O70" s="118"/>
      <c r="P70" s="332"/>
      <c r="Q70" s="176">
        <f t="shared" ca="1" si="26"/>
        <v>636887.74765756866</v>
      </c>
      <c r="R70" s="118"/>
    </row>
    <row r="71" spans="2:18">
      <c r="B71" s="214">
        <v>2014</v>
      </c>
      <c r="C71" s="365">
        <v>9</v>
      </c>
      <c r="D71" s="331">
        <f ca="1">D54*D13</f>
        <v>808467.60655020224</v>
      </c>
      <c r="E71" s="118">
        <f ca="1">E54*E13</f>
        <v>137731.63326067341</v>
      </c>
      <c r="F71" s="118">
        <f ca="1">F54*F13</f>
        <v>514125.65063610673</v>
      </c>
      <c r="G71" s="118">
        <f ca="1">G54*G13</f>
        <v>489871.15369299892</v>
      </c>
      <c r="H71" s="118">
        <f ca="1">H54*H13</f>
        <v>413503.70346391352</v>
      </c>
      <c r="I71" s="118"/>
      <c r="J71" s="118"/>
      <c r="K71" s="118"/>
      <c r="L71" s="118"/>
      <c r="M71" s="118"/>
      <c r="N71" s="118"/>
      <c r="O71" s="118"/>
      <c r="P71" s="332"/>
      <c r="Q71" s="176">
        <f t="shared" ca="1" si="26"/>
        <v>413503.70346391352</v>
      </c>
      <c r="R71" s="118"/>
    </row>
    <row r="72" spans="2:18">
      <c r="B72" s="214">
        <v>2015</v>
      </c>
      <c r="C72" s="365">
        <v>10</v>
      </c>
      <c r="D72" s="331">
        <f ca="1">D55*D14</f>
        <v>478004.0039287149</v>
      </c>
      <c r="E72" s="118">
        <f ca="1">E55*E14</f>
        <v>944992.31071855035</v>
      </c>
      <c r="F72" s="118">
        <f ca="1">F55*F14</f>
        <v>431200.4377248325</v>
      </c>
      <c r="G72" s="118">
        <f ca="1">G55*G14</f>
        <v>513533.52153291827</v>
      </c>
      <c r="H72" s="118"/>
      <c r="I72" s="118"/>
      <c r="J72" s="118"/>
      <c r="K72" s="118"/>
      <c r="L72" s="118"/>
      <c r="M72" s="118"/>
      <c r="N72" s="118"/>
      <c r="O72" s="118"/>
      <c r="P72" s="332"/>
      <c r="Q72" s="176">
        <f t="shared" ca="1" si="26"/>
        <v>513533.52153291827</v>
      </c>
      <c r="R72" s="118"/>
    </row>
    <row r="73" spans="2:18">
      <c r="B73" s="214">
        <v>2016</v>
      </c>
      <c r="C73" s="365">
        <v>11</v>
      </c>
      <c r="D73" s="331">
        <f ca="1">D56*D15</f>
        <v>184863.17798913093</v>
      </c>
      <c r="E73" s="118">
        <f ca="1">E56*E15</f>
        <v>672693.91469367023</v>
      </c>
      <c r="F73" s="118">
        <f ca="1">F56*F15</f>
        <v>522779.36313188029</v>
      </c>
      <c r="G73" s="118"/>
      <c r="H73" s="118"/>
      <c r="I73" s="118"/>
      <c r="J73" s="118"/>
      <c r="K73" s="118"/>
      <c r="L73" s="118"/>
      <c r="M73" s="118"/>
      <c r="N73" s="118"/>
      <c r="O73" s="118"/>
      <c r="P73" s="332"/>
      <c r="Q73" s="176">
        <f t="shared" ca="1" si="26"/>
        <v>522779.36313188029</v>
      </c>
      <c r="R73" s="118"/>
    </row>
    <row r="74" spans="2:18">
      <c r="B74" s="214">
        <v>2017</v>
      </c>
      <c r="C74" s="365">
        <v>12</v>
      </c>
      <c r="D74" s="331">
        <f ca="1">D57*D16</f>
        <v>1585745.8045723876</v>
      </c>
      <c r="E74" s="118">
        <f ca="1">E57*E16</f>
        <v>692464.53102582553</v>
      </c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332"/>
      <c r="Q74" s="176">
        <f t="shared" ca="1" si="26"/>
        <v>692464.53102582553</v>
      </c>
    </row>
    <row r="75" spans="2:18">
      <c r="B75" s="164">
        <v>2018</v>
      </c>
      <c r="C75" s="366">
        <v>13</v>
      </c>
      <c r="D75" s="333">
        <f ca="1">D58*D17</f>
        <v>444935.42969707301</v>
      </c>
      <c r="E75" s="334"/>
      <c r="F75" s="334"/>
      <c r="G75" s="334"/>
      <c r="H75" s="334"/>
      <c r="I75" s="334"/>
      <c r="J75" s="334"/>
      <c r="K75" s="334"/>
      <c r="L75" s="334"/>
      <c r="M75" s="334"/>
      <c r="N75" s="334"/>
      <c r="O75" s="334"/>
      <c r="P75" s="335"/>
      <c r="Q75" s="176">
        <f t="shared" ca="1" si="26"/>
        <v>444935.42969707301</v>
      </c>
    </row>
    <row r="76" spans="2:18" ht="15.6">
      <c r="B76" s="177" t="s">
        <v>72</v>
      </c>
      <c r="C76" s="178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5"/>
      <c r="Q76" s="312">
        <f ca="1">SUM(Q63:Q75)</f>
        <v>8713622.818764491</v>
      </c>
    </row>
    <row r="77" spans="2:18">
      <c r="Q77" s="336"/>
    </row>
    <row r="78" spans="2:18" ht="15.6">
      <c r="B78" s="313" t="s">
        <v>143</v>
      </c>
      <c r="C78" s="314"/>
      <c r="D78" s="314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  <c r="Q78" s="315"/>
    </row>
    <row r="79" spans="2:18">
      <c r="B79" s="342" t="s">
        <v>132</v>
      </c>
      <c r="C79" s="326"/>
      <c r="D79" s="326"/>
      <c r="E79" s="326"/>
      <c r="F79" s="326"/>
      <c r="G79" s="326"/>
      <c r="H79" s="326"/>
      <c r="I79" s="326"/>
      <c r="J79" s="326"/>
      <c r="K79" s="326"/>
      <c r="L79" s="326"/>
      <c r="M79" s="326"/>
      <c r="N79" s="326"/>
      <c r="O79" s="326"/>
      <c r="P79" s="327"/>
      <c r="Q79" s="327"/>
      <c r="R79" s="118"/>
    </row>
    <row r="80" spans="2:18">
      <c r="B80" s="22" t="s">
        <v>33</v>
      </c>
      <c r="C80" s="227" t="s">
        <v>117</v>
      </c>
      <c r="D80" s="376">
        <v>1</v>
      </c>
      <c r="E80" s="376">
        <f>D80+1</f>
        <v>2</v>
      </c>
      <c r="F80" s="376">
        <f t="shared" ref="F80:P80" si="34">E80+1</f>
        <v>3</v>
      </c>
      <c r="G80" s="376">
        <f t="shared" si="34"/>
        <v>4</v>
      </c>
      <c r="H80" s="376">
        <f t="shared" si="34"/>
        <v>5</v>
      </c>
      <c r="I80" s="376">
        <f t="shared" si="34"/>
        <v>6</v>
      </c>
      <c r="J80" s="376">
        <f t="shared" si="34"/>
        <v>7</v>
      </c>
      <c r="K80" s="376">
        <f t="shared" si="34"/>
        <v>8</v>
      </c>
      <c r="L80" s="376">
        <f t="shared" si="34"/>
        <v>9</v>
      </c>
      <c r="M80" s="376">
        <f t="shared" si="34"/>
        <v>10</v>
      </c>
      <c r="N80" s="376">
        <f t="shared" si="34"/>
        <v>11</v>
      </c>
      <c r="O80" s="376">
        <f t="shared" si="34"/>
        <v>12</v>
      </c>
      <c r="P80" s="376">
        <f t="shared" si="34"/>
        <v>13</v>
      </c>
      <c r="Q80" s="95" t="s">
        <v>71</v>
      </c>
      <c r="R80" s="118"/>
    </row>
    <row r="81" spans="2:18">
      <c r="B81" s="162">
        <v>2006</v>
      </c>
      <c r="C81" s="365">
        <v>1</v>
      </c>
      <c r="D81" s="343">
        <v>524592.59259259258</v>
      </c>
      <c r="E81" s="344">
        <v>524592.59259259258</v>
      </c>
      <c r="F81" s="344">
        <v>524592.59259259258</v>
      </c>
      <c r="G81" s="344">
        <v>524592.59259259258</v>
      </c>
      <c r="H81" s="344">
        <v>524592.59259259258</v>
      </c>
      <c r="I81" s="344">
        <v>524592.59259259258</v>
      </c>
      <c r="J81" s="344">
        <v>524592.59259259258</v>
      </c>
      <c r="K81" s="344">
        <v>524592.59259259258</v>
      </c>
      <c r="L81" s="344">
        <v>524592.59259259258</v>
      </c>
      <c r="M81" s="344">
        <v>524592.59259259258</v>
      </c>
      <c r="N81" s="344">
        <v>524592.59259259258</v>
      </c>
      <c r="O81" s="344">
        <v>524592.59259259258</v>
      </c>
      <c r="P81" s="345">
        <v>524592.59259259258</v>
      </c>
      <c r="Q81" s="340">
        <f t="shared" ref="Q81:Q93" ca="1" si="35">OFFSET($Q$80,$C81,-$C81)</f>
        <v>524592.59259259258</v>
      </c>
      <c r="R81" s="118"/>
    </row>
    <row r="82" spans="2:18">
      <c r="B82" s="162">
        <v>2007</v>
      </c>
      <c r="C82" s="365">
        <v>2</v>
      </c>
      <c r="D82" s="346">
        <v>786888.88888888888</v>
      </c>
      <c r="E82" s="347">
        <v>786888.88888888888</v>
      </c>
      <c r="F82" s="347">
        <v>786888.88888888888</v>
      </c>
      <c r="G82" s="347">
        <v>786888.88888888888</v>
      </c>
      <c r="H82" s="347">
        <v>786888.88888888888</v>
      </c>
      <c r="I82" s="347">
        <v>786888.88888888888</v>
      </c>
      <c r="J82" s="347">
        <v>786888.88888888888</v>
      </c>
      <c r="K82" s="347">
        <v>786888.88888888888</v>
      </c>
      <c r="L82" s="347">
        <v>786888.88888888888</v>
      </c>
      <c r="M82" s="347">
        <v>786888.88888888888</v>
      </c>
      <c r="N82" s="347">
        <v>786888.88888888888</v>
      </c>
      <c r="O82" s="347">
        <v>786888.88888888888</v>
      </c>
      <c r="P82" s="348"/>
      <c r="Q82" s="341">
        <f t="shared" ca="1" si="35"/>
        <v>786888.88888888888</v>
      </c>
      <c r="R82" s="118"/>
    </row>
    <row r="83" spans="2:18">
      <c r="B83" s="162">
        <v>2008</v>
      </c>
      <c r="C83" s="365">
        <v>3</v>
      </c>
      <c r="D83" s="346">
        <v>721314.81481481483</v>
      </c>
      <c r="E83" s="347">
        <v>721314.81481481483</v>
      </c>
      <c r="F83" s="347">
        <v>721314.81481481483</v>
      </c>
      <c r="G83" s="347">
        <v>721314.81481481483</v>
      </c>
      <c r="H83" s="347">
        <v>721314.81481481483</v>
      </c>
      <c r="I83" s="347">
        <v>721314.81481481483</v>
      </c>
      <c r="J83" s="347">
        <v>721314.81481481483</v>
      </c>
      <c r="K83" s="347">
        <v>721314.81481481483</v>
      </c>
      <c r="L83" s="347">
        <v>721314.81481481483</v>
      </c>
      <c r="M83" s="347">
        <v>721314.81481481483</v>
      </c>
      <c r="N83" s="347">
        <v>721314.81481481483</v>
      </c>
      <c r="O83" s="347"/>
      <c r="P83" s="348"/>
      <c r="Q83" s="341">
        <f t="shared" ca="1" si="35"/>
        <v>721314.81481481483</v>
      </c>
      <c r="R83" s="118"/>
    </row>
    <row r="84" spans="2:18">
      <c r="B84" s="162">
        <v>2009</v>
      </c>
      <c r="C84" s="365">
        <v>4</v>
      </c>
      <c r="D84" s="346">
        <v>852462.96296296292</v>
      </c>
      <c r="E84" s="347">
        <v>852462.96296296292</v>
      </c>
      <c r="F84" s="347">
        <v>852462.96296296292</v>
      </c>
      <c r="G84" s="347">
        <v>852462.96296296292</v>
      </c>
      <c r="H84" s="347">
        <v>852462.96296296292</v>
      </c>
      <c r="I84" s="347">
        <v>852462.96296296292</v>
      </c>
      <c r="J84" s="347">
        <v>852462.96296296292</v>
      </c>
      <c r="K84" s="347">
        <v>852462.96296296292</v>
      </c>
      <c r="L84" s="347">
        <v>852462.96296296292</v>
      </c>
      <c r="M84" s="347">
        <v>852462.96296296292</v>
      </c>
      <c r="N84" s="347"/>
      <c r="O84" s="347"/>
      <c r="P84" s="348"/>
      <c r="Q84" s="341">
        <f t="shared" ca="1" si="35"/>
        <v>852462.96296296292</v>
      </c>
      <c r="R84" s="118"/>
    </row>
    <row r="85" spans="2:18">
      <c r="B85" s="162">
        <v>2010</v>
      </c>
      <c r="C85" s="365">
        <v>5</v>
      </c>
      <c r="D85" s="346">
        <v>983611.11111111112</v>
      </c>
      <c r="E85" s="347">
        <v>983611.11111111112</v>
      </c>
      <c r="F85" s="347">
        <v>983611.11111111112</v>
      </c>
      <c r="G85" s="347">
        <v>983611.11111111112</v>
      </c>
      <c r="H85" s="347">
        <v>983611.11111111112</v>
      </c>
      <c r="I85" s="347">
        <v>983611.11111111112</v>
      </c>
      <c r="J85" s="347">
        <v>983611.11111111112</v>
      </c>
      <c r="K85" s="347">
        <v>983611.11111111112</v>
      </c>
      <c r="L85" s="347">
        <v>983611.11111111112</v>
      </c>
      <c r="M85" s="347"/>
      <c r="N85" s="347"/>
      <c r="O85" s="347"/>
      <c r="P85" s="348"/>
      <c r="Q85" s="341">
        <f t="shared" ca="1" si="35"/>
        <v>983611.11111111112</v>
      </c>
      <c r="R85" s="118"/>
    </row>
    <row r="86" spans="2:18">
      <c r="B86" s="162">
        <v>2011</v>
      </c>
      <c r="C86" s="365">
        <v>6</v>
      </c>
      <c r="D86" s="346">
        <v>852462.96296296292</v>
      </c>
      <c r="E86" s="347">
        <v>852462.96296296292</v>
      </c>
      <c r="F86" s="347">
        <v>852462.96296296292</v>
      </c>
      <c r="G86" s="347">
        <v>852462.96296296292</v>
      </c>
      <c r="H86" s="347">
        <v>852462.96296296292</v>
      </c>
      <c r="I86" s="347">
        <v>852462.96296296292</v>
      </c>
      <c r="J86" s="347">
        <v>852462.96296296292</v>
      </c>
      <c r="K86" s="347">
        <v>852462.96296296292</v>
      </c>
      <c r="L86" s="347"/>
      <c r="M86" s="347"/>
      <c r="N86" s="347"/>
      <c r="O86" s="347"/>
      <c r="P86" s="348"/>
      <c r="Q86" s="341">
        <f t="shared" ca="1" si="35"/>
        <v>852462.96296296292</v>
      </c>
      <c r="R86" s="118"/>
    </row>
    <row r="87" spans="2:18">
      <c r="B87" s="162">
        <v>2012</v>
      </c>
      <c r="C87" s="365">
        <v>7</v>
      </c>
      <c r="D87" s="346">
        <v>524592.59259259258</v>
      </c>
      <c r="E87" s="347">
        <v>524592.59259259258</v>
      </c>
      <c r="F87" s="347">
        <v>524592.59259259258</v>
      </c>
      <c r="G87" s="347">
        <v>524592.59259259258</v>
      </c>
      <c r="H87" s="347">
        <v>524592.59259259258</v>
      </c>
      <c r="I87" s="347">
        <v>524592.59259259258</v>
      </c>
      <c r="J87" s="347">
        <v>524592.59259259258</v>
      </c>
      <c r="K87" s="347"/>
      <c r="L87" s="347"/>
      <c r="M87" s="347"/>
      <c r="N87" s="347"/>
      <c r="O87" s="347"/>
      <c r="P87" s="348"/>
      <c r="Q87" s="341">
        <f t="shared" ca="1" si="35"/>
        <v>524592.59259259258</v>
      </c>
      <c r="R87" s="118"/>
    </row>
    <row r="88" spans="2:18">
      <c r="B88" s="162">
        <v>2013</v>
      </c>
      <c r="C88" s="365">
        <v>8</v>
      </c>
      <c r="D88" s="346">
        <v>721314.81481481483</v>
      </c>
      <c r="E88" s="347">
        <v>721314.81481481483</v>
      </c>
      <c r="F88" s="347">
        <v>721314.81481481483</v>
      </c>
      <c r="G88" s="347">
        <v>721314.81481481483</v>
      </c>
      <c r="H88" s="347">
        <v>721314.81481481483</v>
      </c>
      <c r="I88" s="347">
        <v>721314.81481481483</v>
      </c>
      <c r="J88" s="347"/>
      <c r="K88" s="347"/>
      <c r="L88" s="347"/>
      <c r="M88" s="347"/>
      <c r="N88" s="347"/>
      <c r="O88" s="347"/>
      <c r="P88" s="348"/>
      <c r="Q88" s="341">
        <f t="shared" ca="1" si="35"/>
        <v>721314.81481481483</v>
      </c>
      <c r="R88" s="118"/>
    </row>
    <row r="89" spans="2:18">
      <c r="B89" s="162">
        <v>2014</v>
      </c>
      <c r="C89" s="365">
        <v>9</v>
      </c>
      <c r="D89" s="346">
        <v>655740.74074074079</v>
      </c>
      <c r="E89" s="347">
        <v>655740.74074074079</v>
      </c>
      <c r="F89" s="347">
        <v>655740.74074074079</v>
      </c>
      <c r="G89" s="347">
        <v>655740.74074074079</v>
      </c>
      <c r="H89" s="347">
        <v>655740.74074074079</v>
      </c>
      <c r="I89" s="347"/>
      <c r="J89" s="347"/>
      <c r="K89" s="347"/>
      <c r="L89" s="347"/>
      <c r="M89" s="347"/>
      <c r="N89" s="347"/>
      <c r="O89" s="347"/>
      <c r="P89" s="348"/>
      <c r="Q89" s="341">
        <f t="shared" ca="1" si="35"/>
        <v>655740.74074074079</v>
      </c>
      <c r="R89" s="118"/>
    </row>
    <row r="90" spans="2:18">
      <c r="B90" s="162">
        <v>2015</v>
      </c>
      <c r="C90" s="365">
        <v>10</v>
      </c>
      <c r="D90" s="346">
        <v>590166.66666666663</v>
      </c>
      <c r="E90" s="347">
        <v>590166.66666666663</v>
      </c>
      <c r="F90" s="347">
        <v>590166.66666666663</v>
      </c>
      <c r="G90" s="347">
        <v>590166.66666666663</v>
      </c>
      <c r="H90" s="347"/>
      <c r="I90" s="347"/>
      <c r="J90" s="347"/>
      <c r="K90" s="347"/>
      <c r="L90" s="347"/>
      <c r="M90" s="347"/>
      <c r="N90" s="347"/>
      <c r="O90" s="347"/>
      <c r="P90" s="348"/>
      <c r="Q90" s="341">
        <f t="shared" ca="1" si="35"/>
        <v>590166.66666666663</v>
      </c>
      <c r="R90" s="118"/>
    </row>
    <row r="91" spans="2:18">
      <c r="B91" s="162">
        <v>2016</v>
      </c>
      <c r="C91" s="365">
        <v>11</v>
      </c>
      <c r="D91" s="346">
        <v>524592.59259259258</v>
      </c>
      <c r="E91" s="347">
        <v>524592.59259259258</v>
      </c>
      <c r="F91" s="347">
        <v>524592.59259259258</v>
      </c>
      <c r="G91" s="347"/>
      <c r="H91" s="347"/>
      <c r="I91" s="347"/>
      <c r="J91" s="347"/>
      <c r="K91" s="347"/>
      <c r="L91" s="347"/>
      <c r="M91" s="347"/>
      <c r="N91" s="347"/>
      <c r="O91" s="347"/>
      <c r="P91" s="348"/>
      <c r="Q91" s="341">
        <f t="shared" ca="1" si="35"/>
        <v>524592.59259259258</v>
      </c>
      <c r="R91" s="118"/>
    </row>
    <row r="92" spans="2:18">
      <c r="B92" s="162">
        <v>2017</v>
      </c>
      <c r="C92" s="365">
        <v>12</v>
      </c>
      <c r="D92" s="346">
        <v>655740.74074074079</v>
      </c>
      <c r="E92" s="347">
        <v>655740.74074074079</v>
      </c>
      <c r="F92" s="347"/>
      <c r="G92" s="347"/>
      <c r="H92" s="347"/>
      <c r="I92" s="347"/>
      <c r="J92" s="347"/>
      <c r="K92" s="347"/>
      <c r="L92" s="347"/>
      <c r="M92" s="347"/>
      <c r="N92" s="347"/>
      <c r="O92" s="347"/>
      <c r="P92" s="348"/>
      <c r="Q92" s="341">
        <f t="shared" ca="1" si="35"/>
        <v>655740.74074074079</v>
      </c>
    </row>
    <row r="93" spans="2:18">
      <c r="B93" s="163">
        <v>2018</v>
      </c>
      <c r="C93" s="366">
        <v>13</v>
      </c>
      <c r="D93" s="349">
        <v>459018.51851851854</v>
      </c>
      <c r="E93" s="350"/>
      <c r="F93" s="350"/>
      <c r="G93" s="350"/>
      <c r="H93" s="350"/>
      <c r="I93" s="350"/>
      <c r="J93" s="350"/>
      <c r="K93" s="350"/>
      <c r="L93" s="350"/>
      <c r="M93" s="350"/>
      <c r="N93" s="350"/>
      <c r="O93" s="350"/>
      <c r="P93" s="351"/>
      <c r="Q93" s="341">
        <f t="shared" ca="1" si="35"/>
        <v>459018.51851851854</v>
      </c>
    </row>
    <row r="94" spans="2:18" ht="15.6">
      <c r="B94" s="177" t="s">
        <v>72</v>
      </c>
      <c r="C94" s="178"/>
      <c r="D94" s="333"/>
      <c r="E94" s="334"/>
      <c r="F94" s="334"/>
      <c r="G94" s="334"/>
      <c r="H94" s="334"/>
      <c r="I94" s="334"/>
      <c r="J94" s="334"/>
      <c r="K94" s="334"/>
      <c r="L94" s="334"/>
      <c r="M94" s="334"/>
      <c r="N94" s="334"/>
      <c r="O94" s="334"/>
      <c r="P94" s="335"/>
      <c r="Q94" s="312">
        <f ca="1">SUM(Q81:Q93)</f>
        <v>8852500</v>
      </c>
      <c r="R94" s="118"/>
    </row>
    <row r="95" spans="2:18">
      <c r="R95" s="118"/>
    </row>
    <row r="96" spans="2:18" ht="15.6">
      <c r="B96" s="313" t="s">
        <v>144</v>
      </c>
      <c r="C96" s="314"/>
      <c r="D96" s="314"/>
      <c r="E96" s="314"/>
      <c r="F96" s="314"/>
      <c r="G96" s="314"/>
      <c r="H96" s="314"/>
      <c r="I96" s="314"/>
      <c r="J96" s="314"/>
      <c r="K96" s="314"/>
      <c r="L96" s="314"/>
      <c r="M96" s="314"/>
      <c r="N96" s="314"/>
      <c r="O96" s="314"/>
      <c r="P96" s="315"/>
      <c r="Q96" s="315"/>
      <c r="R96" s="118"/>
    </row>
    <row r="97" spans="1:18" ht="15.6">
      <c r="B97" s="325" t="s">
        <v>134</v>
      </c>
      <c r="C97" s="326"/>
      <c r="D97" s="326"/>
      <c r="E97" s="326"/>
      <c r="F97" s="326"/>
      <c r="G97" s="326"/>
      <c r="H97" s="326"/>
      <c r="I97" s="326"/>
      <c r="J97" s="326"/>
      <c r="K97" s="326"/>
      <c r="L97" s="326"/>
      <c r="M97" s="326"/>
      <c r="N97" s="326"/>
      <c r="O97" s="326"/>
      <c r="P97" s="327"/>
      <c r="Q97" s="327"/>
      <c r="R97" s="118"/>
    </row>
    <row r="98" spans="1:18">
      <c r="B98" s="22" t="s">
        <v>33</v>
      </c>
      <c r="C98" s="66" t="s">
        <v>117</v>
      </c>
      <c r="D98" s="373">
        <v>1</v>
      </c>
      <c r="E98" s="374">
        <f>D98+1</f>
        <v>2</v>
      </c>
      <c r="F98" s="374">
        <f t="shared" ref="F98:P98" si="36">E98+1</f>
        <v>3</v>
      </c>
      <c r="G98" s="374">
        <f t="shared" si="36"/>
        <v>4</v>
      </c>
      <c r="H98" s="374">
        <f t="shared" si="36"/>
        <v>5</v>
      </c>
      <c r="I98" s="374">
        <f t="shared" si="36"/>
        <v>6</v>
      </c>
      <c r="J98" s="374">
        <f t="shared" si="36"/>
        <v>7</v>
      </c>
      <c r="K98" s="374">
        <f t="shared" si="36"/>
        <v>8</v>
      </c>
      <c r="L98" s="374">
        <f t="shared" si="36"/>
        <v>9</v>
      </c>
      <c r="M98" s="374">
        <f t="shared" si="36"/>
        <v>10</v>
      </c>
      <c r="N98" s="374">
        <f t="shared" si="36"/>
        <v>11</v>
      </c>
      <c r="O98" s="374">
        <f t="shared" si="36"/>
        <v>12</v>
      </c>
      <c r="P98" s="375">
        <f t="shared" si="36"/>
        <v>13</v>
      </c>
      <c r="Q98" s="95" t="s">
        <v>71</v>
      </c>
      <c r="R98" s="118"/>
    </row>
    <row r="99" spans="1:18">
      <c r="B99" s="162">
        <v>2006</v>
      </c>
      <c r="C99" s="370">
        <v>1</v>
      </c>
      <c r="D99" s="331">
        <f t="shared" ref="D99:P99" ca="1" si="37">D5+D81*(1-1/D46)</f>
        <v>523582.9755076819</v>
      </c>
      <c r="E99" s="118">
        <f t="shared" ca="1" si="37"/>
        <v>488138.51896310161</v>
      </c>
      <c r="F99" s="118">
        <f t="shared" ca="1" si="37"/>
        <v>514807.35401775152</v>
      </c>
      <c r="G99" s="118">
        <f t="shared" ca="1" si="37"/>
        <v>477498.44799336075</v>
      </c>
      <c r="H99" s="118">
        <f t="shared" ca="1" si="37"/>
        <v>448569.09843210853</v>
      </c>
      <c r="I99" s="118">
        <f t="shared" ca="1" si="37"/>
        <v>454993.93073862564</v>
      </c>
      <c r="J99" s="118">
        <f t="shared" ca="1" si="37"/>
        <v>424615.7724550257</v>
      </c>
      <c r="K99" s="118">
        <f t="shared" ca="1" si="37"/>
        <v>380626.12993886857</v>
      </c>
      <c r="L99" s="118">
        <f t="shared" ca="1" si="37"/>
        <v>436726.261458099</v>
      </c>
      <c r="M99" s="118">
        <f t="shared" ca="1" si="37"/>
        <v>425939.25064636255</v>
      </c>
      <c r="N99" s="118">
        <f t="shared" ca="1" si="37"/>
        <v>412450.59827029472</v>
      </c>
      <c r="O99" s="118">
        <f t="shared" ca="1" si="37"/>
        <v>404251.45863242616</v>
      </c>
      <c r="P99" s="332">
        <f t="shared" si="37"/>
        <v>402916.32413877104</v>
      </c>
      <c r="Q99" s="311">
        <f t="shared" ref="Q99:Q111" ca="1" si="38">OFFSET($Q$98,$C99,-$C99)</f>
        <v>402916.32413877104</v>
      </c>
      <c r="R99" s="118"/>
    </row>
    <row r="100" spans="1:18">
      <c r="B100" s="162">
        <v>2007</v>
      </c>
      <c r="C100" s="370">
        <v>2</v>
      </c>
      <c r="D100" s="331">
        <f t="shared" ref="D100:O100" ca="1" si="39">D6+D82*(1-1/D47)</f>
        <v>797049.55876830278</v>
      </c>
      <c r="E100" s="118">
        <f t="shared" ca="1" si="39"/>
        <v>780494.81479692704</v>
      </c>
      <c r="F100" s="118">
        <f t="shared" ca="1" si="39"/>
        <v>713640.5000431618</v>
      </c>
      <c r="G100" s="118">
        <f t="shared" ca="1" si="39"/>
        <v>717773.2983562781</v>
      </c>
      <c r="H100" s="118">
        <f t="shared" ca="1" si="39"/>
        <v>662684.42262463272</v>
      </c>
      <c r="I100" s="118">
        <f t="shared" ca="1" si="39"/>
        <v>624767.56691189134</v>
      </c>
      <c r="J100" s="118">
        <f t="shared" ca="1" si="39"/>
        <v>592810.28129308147</v>
      </c>
      <c r="K100" s="118">
        <f t="shared" ca="1" si="39"/>
        <v>566069.11215365713</v>
      </c>
      <c r="L100" s="118">
        <f t="shared" ca="1" si="39"/>
        <v>523132.05115283252</v>
      </c>
      <c r="M100" s="118">
        <f t="shared" ca="1" si="39"/>
        <v>548293.06517145189</v>
      </c>
      <c r="N100" s="118">
        <f t="shared" ca="1" si="39"/>
        <v>561595.30226560007</v>
      </c>
      <c r="O100" s="118">
        <f t="shared" ca="1" si="39"/>
        <v>559879.54238636198</v>
      </c>
      <c r="P100" s="332"/>
      <c r="Q100" s="176">
        <f t="shared" ca="1" si="38"/>
        <v>559879.54238636198</v>
      </c>
      <c r="R100" s="118"/>
    </row>
    <row r="101" spans="1:18">
      <c r="B101" s="162">
        <v>2008</v>
      </c>
      <c r="C101" s="370">
        <v>3</v>
      </c>
      <c r="D101" s="331">
        <f t="shared" ref="D101:N101" ca="1" si="40">D7+D83*(1-1/D48)</f>
        <v>723217.80483209016</v>
      </c>
      <c r="E101" s="118">
        <f t="shared" ca="1" si="40"/>
        <v>782804.53056032653</v>
      </c>
      <c r="F101" s="118">
        <f t="shared" ca="1" si="40"/>
        <v>859056.84273891593</v>
      </c>
      <c r="G101" s="118">
        <f t="shared" ca="1" si="40"/>
        <v>910293.61980932392</v>
      </c>
      <c r="H101" s="118">
        <f t="shared" ca="1" si="40"/>
        <v>852803.69768735068</v>
      </c>
      <c r="I101" s="118">
        <f t="shared" ca="1" si="40"/>
        <v>960035.63251538842</v>
      </c>
      <c r="J101" s="118">
        <f t="shared" ca="1" si="40"/>
        <v>984499.60349688493</v>
      </c>
      <c r="K101" s="118">
        <f t="shared" ca="1" si="40"/>
        <v>1001701.8722947103</v>
      </c>
      <c r="L101" s="118">
        <f t="shared" ca="1" si="40"/>
        <v>1032610.2180422747</v>
      </c>
      <c r="M101" s="118">
        <f t="shared" ca="1" si="40"/>
        <v>1012134.634901008</v>
      </c>
      <c r="N101" s="118">
        <f t="shared" ca="1" si="40"/>
        <v>1000818.6712149624</v>
      </c>
      <c r="O101" s="118"/>
      <c r="P101" s="332"/>
      <c r="Q101" s="176">
        <f t="shared" ca="1" si="38"/>
        <v>1000818.6712149624</v>
      </c>
      <c r="R101" s="118"/>
    </row>
    <row r="102" spans="1:18">
      <c r="B102" s="162">
        <v>2009</v>
      </c>
      <c r="C102" s="370">
        <v>4</v>
      </c>
      <c r="D102" s="331">
        <f t="shared" ref="D102:M102" ca="1" si="41">D8+D84*(1-1/D49)</f>
        <v>885185.33948754007</v>
      </c>
      <c r="E102" s="118">
        <f t="shared" ca="1" si="41"/>
        <v>934008.78961018717</v>
      </c>
      <c r="F102" s="118">
        <f t="shared" ca="1" si="41"/>
        <v>982104.56762301945</v>
      </c>
      <c r="G102" s="118">
        <f t="shared" ca="1" si="41"/>
        <v>1057445.3723936463</v>
      </c>
      <c r="H102" s="118">
        <f t="shared" ca="1" si="41"/>
        <v>998692.49656361365</v>
      </c>
      <c r="I102" s="118">
        <f t="shared" ca="1" si="41"/>
        <v>959072.26912539185</v>
      </c>
      <c r="J102" s="118">
        <f t="shared" ca="1" si="41"/>
        <v>924330.0108023393</v>
      </c>
      <c r="K102" s="118">
        <f t="shared" ca="1" si="41"/>
        <v>980011.86181229586</v>
      </c>
      <c r="L102" s="118">
        <f t="shared" ca="1" si="41"/>
        <v>918594.04624436854</v>
      </c>
      <c r="M102" s="118">
        <f t="shared" ca="1" si="41"/>
        <v>900215.7221624318</v>
      </c>
      <c r="N102" s="118"/>
      <c r="O102" s="118"/>
      <c r="P102" s="332"/>
      <c r="Q102" s="176">
        <f t="shared" ca="1" si="38"/>
        <v>900215.7221624318</v>
      </c>
      <c r="R102" s="118"/>
    </row>
    <row r="103" spans="1:18">
      <c r="B103" s="162">
        <v>2010</v>
      </c>
      <c r="C103" s="370">
        <v>5</v>
      </c>
      <c r="D103" s="331">
        <f t="shared" ref="D103:L103" ca="1" si="42">D9+D85*(1-1/D50)</f>
        <v>1011327.1160103161</v>
      </c>
      <c r="E103" s="118">
        <f t="shared" ca="1" si="42"/>
        <v>1080830.4755323597</v>
      </c>
      <c r="F103" s="118">
        <f t="shared" ca="1" si="42"/>
        <v>1086679.8282781665</v>
      </c>
      <c r="G103" s="118">
        <f t="shared" ca="1" si="42"/>
        <v>1053773.4386180583</v>
      </c>
      <c r="H103" s="118">
        <f t="shared" ca="1" si="42"/>
        <v>1240268.3244311507</v>
      </c>
      <c r="I103" s="118">
        <f t="shared" ca="1" si="42"/>
        <v>1231121.4120440239</v>
      </c>
      <c r="J103" s="118">
        <f t="shared" ca="1" si="42"/>
        <v>1310100.5312720349</v>
      </c>
      <c r="K103" s="118">
        <f t="shared" ca="1" si="42"/>
        <v>1320259.7090676005</v>
      </c>
      <c r="L103" s="118">
        <f t="shared" ca="1" si="42"/>
        <v>1311871.6993911311</v>
      </c>
      <c r="M103" s="118"/>
      <c r="N103" s="118"/>
      <c r="O103" s="118"/>
      <c r="P103" s="332"/>
      <c r="Q103" s="176">
        <f t="shared" ca="1" si="38"/>
        <v>1311871.6993911311</v>
      </c>
      <c r="R103" s="118"/>
    </row>
    <row r="104" spans="1:18">
      <c r="B104" s="162">
        <v>2011</v>
      </c>
      <c r="C104" s="370">
        <v>6</v>
      </c>
      <c r="D104" s="331">
        <f t="shared" ref="D104:K104" ca="1" si="43">D10+D86*(1-1/D51)</f>
        <v>855551.34304935928</v>
      </c>
      <c r="E104" s="118">
        <f t="shared" ca="1" si="43"/>
        <v>802473.28816690762</v>
      </c>
      <c r="F104" s="118">
        <f t="shared" ca="1" si="43"/>
        <v>682872.21850896755</v>
      </c>
      <c r="G104" s="118">
        <f t="shared" ca="1" si="43"/>
        <v>668866.28836068418</v>
      </c>
      <c r="H104" s="118">
        <f t="shared" ca="1" si="43"/>
        <v>718734.33010452322</v>
      </c>
      <c r="I104" s="118">
        <f t="shared" ca="1" si="43"/>
        <v>696077.30133463396</v>
      </c>
      <c r="J104" s="118">
        <f t="shared" ca="1" si="43"/>
        <v>712127.97767462768</v>
      </c>
      <c r="K104" s="118">
        <f t="shared" ca="1" si="43"/>
        <v>735326.96537248429</v>
      </c>
      <c r="L104" s="118"/>
      <c r="M104" s="118"/>
      <c r="N104" s="118"/>
      <c r="O104" s="118"/>
      <c r="P104" s="332"/>
      <c r="Q104" s="176">
        <f t="shared" ca="1" si="38"/>
        <v>735326.96537248429</v>
      </c>
      <c r="R104" s="118"/>
    </row>
    <row r="105" spans="1:18">
      <c r="B105" s="162">
        <v>2012</v>
      </c>
      <c r="C105" s="370">
        <v>7</v>
      </c>
      <c r="D105" s="331">
        <f t="shared" ref="D105:J105" ca="1" si="44">D11+D87*(1-1/D52)</f>
        <v>520462.39119509049</v>
      </c>
      <c r="E105" s="118">
        <f t="shared" ca="1" si="44"/>
        <v>561635.56161435926</v>
      </c>
      <c r="F105" s="118">
        <f t="shared" ca="1" si="44"/>
        <v>554137.32783171954</v>
      </c>
      <c r="G105" s="118">
        <f t="shared" ca="1" si="44"/>
        <v>521955.98206362245</v>
      </c>
      <c r="H105" s="118">
        <f t="shared" ca="1" si="44"/>
        <v>538711.03747047158</v>
      </c>
      <c r="I105" s="118">
        <f t="shared" ca="1" si="44"/>
        <v>517162.92254045163</v>
      </c>
      <c r="J105" s="118">
        <f t="shared" ca="1" si="44"/>
        <v>527717.75534029678</v>
      </c>
      <c r="K105" s="118"/>
      <c r="L105" s="118"/>
      <c r="M105" s="118"/>
      <c r="N105" s="118"/>
      <c r="O105" s="118"/>
      <c r="P105" s="332"/>
      <c r="Q105" s="176">
        <f t="shared" ca="1" si="38"/>
        <v>527717.75534029678</v>
      </c>
    </row>
    <row r="106" spans="1:18">
      <c r="B106" s="162">
        <v>2013</v>
      </c>
      <c r="C106" s="370">
        <v>8</v>
      </c>
      <c r="D106" s="331">
        <f t="shared" ref="D106:I106" ca="1" si="45">D12+D88*(1-1/D53)</f>
        <v>722278.98128991236</v>
      </c>
      <c r="E106" s="118">
        <f t="shared" ca="1" si="45"/>
        <v>740238.50115842675</v>
      </c>
      <c r="F106" s="118">
        <f t="shared" ca="1" si="45"/>
        <v>724452.58670337591</v>
      </c>
      <c r="G106" s="118">
        <f t="shared" ca="1" si="45"/>
        <v>691992.83604150417</v>
      </c>
      <c r="H106" s="118">
        <f t="shared" ca="1" si="45"/>
        <v>653714.44657833071</v>
      </c>
      <c r="I106" s="118">
        <f t="shared" ca="1" si="45"/>
        <v>674388.85759447282</v>
      </c>
      <c r="J106" s="118"/>
      <c r="K106" s="118"/>
      <c r="L106" s="118"/>
      <c r="M106" s="118"/>
      <c r="N106" s="118"/>
      <c r="O106" s="118"/>
      <c r="P106" s="332"/>
      <c r="Q106" s="176">
        <f t="shared" ca="1" si="38"/>
        <v>674388.85759447282</v>
      </c>
    </row>
    <row r="107" spans="1:18">
      <c r="B107" s="162">
        <v>2014</v>
      </c>
      <c r="C107" s="370">
        <v>9</v>
      </c>
      <c r="D107" s="331">
        <f ca="1">D13+D89*(1-1/D54)</f>
        <v>657540.21141673659</v>
      </c>
      <c r="E107" s="118">
        <f ca="1">E13+E89*(1-1/E54)</f>
        <v>596454.77211721125</v>
      </c>
      <c r="F107" s="118">
        <f ca="1">F13+F89*(1-1/F54)</f>
        <v>615795.81737097458</v>
      </c>
      <c r="G107" s="118">
        <f ca="1">G13+G89*(1-1/G54)</f>
        <v>594953.54710207251</v>
      </c>
      <c r="H107" s="118">
        <f ca="1">H13+H89*(1-1/H54)</f>
        <v>540131.47013025789</v>
      </c>
      <c r="I107" s="118"/>
      <c r="J107" s="118"/>
      <c r="K107" s="118"/>
      <c r="L107" s="118"/>
      <c r="M107" s="118"/>
      <c r="N107" s="118"/>
      <c r="O107" s="118"/>
      <c r="P107" s="332"/>
      <c r="Q107" s="176">
        <f t="shared" ca="1" si="38"/>
        <v>540131.47013025789</v>
      </c>
    </row>
    <row r="108" spans="1:18">
      <c r="B108" s="162">
        <v>2015</v>
      </c>
      <c r="C108" s="370">
        <v>10</v>
      </c>
      <c r="D108" s="331">
        <f ca="1">D14+D90*(1-1/D55)</f>
        <v>588845.13478379312</v>
      </c>
      <c r="E108" s="118">
        <f ca="1">E14+E90*(1-1/E55)</f>
        <v>630776.34262857656</v>
      </c>
      <c r="F108" s="118">
        <f ca="1">F14+F90*(1-1/F55)</f>
        <v>545327.56209969858</v>
      </c>
      <c r="G108" s="118">
        <f ca="1">G14+G90*(1-1/G55)</f>
        <v>562082.4716355151</v>
      </c>
      <c r="H108" s="118"/>
      <c r="I108" s="118"/>
      <c r="J108" s="118"/>
      <c r="K108" s="118"/>
      <c r="L108" s="118"/>
      <c r="M108" s="118"/>
      <c r="N108" s="118"/>
      <c r="O108" s="118"/>
      <c r="P108" s="332"/>
      <c r="Q108" s="176">
        <f t="shared" ca="1" si="38"/>
        <v>562082.4716355151</v>
      </c>
    </row>
    <row r="109" spans="1:18">
      <c r="A109" s="134"/>
      <c r="B109" s="162">
        <v>2016</v>
      </c>
      <c r="C109" s="370">
        <v>11</v>
      </c>
      <c r="D109" s="331">
        <f ca="1">D15+D91*(1-1/D56)</f>
        <v>520589.80555108521</v>
      </c>
      <c r="E109" s="118">
        <f ca="1">E15+E91*(1-1/E56)</f>
        <v>541542.73923750583</v>
      </c>
      <c r="F109" s="118">
        <f ca="1">F15+F91*(1-1/F56)</f>
        <v>524081.14065758733</v>
      </c>
      <c r="G109" s="118"/>
      <c r="H109" s="118"/>
      <c r="I109" s="118"/>
      <c r="J109" s="118"/>
      <c r="K109" s="118"/>
      <c r="L109" s="118"/>
      <c r="M109" s="118"/>
      <c r="N109" s="118"/>
      <c r="O109" s="118"/>
      <c r="P109" s="332"/>
      <c r="Q109" s="176">
        <f t="shared" ca="1" si="38"/>
        <v>524081.14065758733</v>
      </c>
    </row>
    <row r="110" spans="1:18">
      <c r="A110" s="134"/>
      <c r="B110" s="162">
        <v>2017</v>
      </c>
      <c r="C110" s="370">
        <v>12</v>
      </c>
      <c r="D110" s="331">
        <f ca="1">D16+D92*(1-1/D57)</f>
        <v>666698.32067943003</v>
      </c>
      <c r="E110" s="118">
        <f ca="1">E16+E92*(1-1/E57)</f>
        <v>659943.76622260921</v>
      </c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332"/>
      <c r="Q110" s="176">
        <f t="shared" ca="1" si="38"/>
        <v>659943.76622260921</v>
      </c>
    </row>
    <row r="111" spans="1:18">
      <c r="B111" s="163">
        <v>2018</v>
      </c>
      <c r="C111" s="371">
        <v>13</v>
      </c>
      <c r="D111" s="333">
        <f ca="1">D17+D93*(1-1/D58)</f>
        <v>458852.58762464911</v>
      </c>
      <c r="E111" s="334"/>
      <c r="F111" s="334"/>
      <c r="G111" s="334"/>
      <c r="H111" s="334"/>
      <c r="I111" s="334"/>
      <c r="J111" s="334"/>
      <c r="K111" s="334"/>
      <c r="L111" s="334"/>
      <c r="M111" s="334"/>
      <c r="N111" s="334"/>
      <c r="O111" s="334"/>
      <c r="P111" s="335"/>
      <c r="Q111" s="176">
        <f t="shared" ca="1" si="38"/>
        <v>458852.58762464911</v>
      </c>
    </row>
    <row r="112" spans="1:18" ht="15.6">
      <c r="B112" s="177" t="s">
        <v>72</v>
      </c>
      <c r="C112" s="178"/>
      <c r="D112" s="337"/>
      <c r="E112" s="338"/>
      <c r="F112" s="338"/>
      <c r="G112" s="338"/>
      <c r="H112" s="338"/>
      <c r="I112" s="338"/>
      <c r="J112" s="338"/>
      <c r="K112" s="338"/>
      <c r="L112" s="338"/>
      <c r="M112" s="338"/>
      <c r="N112" s="338"/>
      <c r="O112" s="338"/>
      <c r="P112" s="339"/>
      <c r="Q112" s="312">
        <f ca="1">SUM(Q99:Q111)</f>
        <v>8858226.973871531</v>
      </c>
    </row>
    <row r="113" spans="2:17">
      <c r="B113" s="119"/>
      <c r="D113" s="118"/>
      <c r="E113" s="118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</row>
    <row r="114" spans="2:17" ht="15.6">
      <c r="B114" s="313" t="s">
        <v>145</v>
      </c>
      <c r="C114" s="314"/>
      <c r="D114" s="314"/>
      <c r="E114" s="314"/>
      <c r="F114" s="314"/>
      <c r="G114" s="314"/>
      <c r="H114" s="314"/>
      <c r="I114" s="314"/>
      <c r="J114" s="314"/>
      <c r="K114" s="314"/>
      <c r="L114" s="314"/>
      <c r="M114" s="314"/>
      <c r="N114" s="314"/>
      <c r="O114" s="314"/>
      <c r="P114" s="315"/>
      <c r="Q114" s="315"/>
    </row>
    <row r="115" spans="2:17">
      <c r="B115" s="342" t="s">
        <v>136</v>
      </c>
      <c r="C115" s="326"/>
      <c r="D115" s="326"/>
      <c r="E115" s="326"/>
      <c r="F115" s="326"/>
      <c r="G115" s="326"/>
      <c r="H115" s="326"/>
      <c r="I115" s="326"/>
      <c r="J115" s="326"/>
      <c r="K115" s="326"/>
      <c r="L115" s="326"/>
      <c r="M115" s="326"/>
      <c r="N115" s="326"/>
      <c r="O115" s="326"/>
      <c r="P115" s="327"/>
      <c r="Q115" s="327"/>
    </row>
    <row r="116" spans="2:17">
      <c r="B116" s="22" t="s">
        <v>33</v>
      </c>
      <c r="C116" s="66" t="s">
        <v>117</v>
      </c>
      <c r="D116" s="373">
        <v>1</v>
      </c>
      <c r="E116" s="374">
        <f>D116+1</f>
        <v>2</v>
      </c>
      <c r="F116" s="374">
        <f t="shared" ref="F116:P116" si="46">E116+1</f>
        <v>3</v>
      </c>
      <c r="G116" s="374">
        <f t="shared" si="46"/>
        <v>4</v>
      </c>
      <c r="H116" s="374">
        <f t="shared" si="46"/>
        <v>5</v>
      </c>
      <c r="I116" s="374">
        <f t="shared" si="46"/>
        <v>6</v>
      </c>
      <c r="J116" s="374">
        <f t="shared" si="46"/>
        <v>7</v>
      </c>
      <c r="K116" s="374">
        <f t="shared" si="46"/>
        <v>8</v>
      </c>
      <c r="L116" s="374">
        <f t="shared" si="46"/>
        <v>9</v>
      </c>
      <c r="M116" s="374">
        <f t="shared" si="46"/>
        <v>10</v>
      </c>
      <c r="N116" s="374">
        <f t="shared" si="46"/>
        <v>11</v>
      </c>
      <c r="O116" s="374">
        <f t="shared" si="46"/>
        <v>12</v>
      </c>
      <c r="P116" s="375">
        <f t="shared" si="46"/>
        <v>13</v>
      </c>
      <c r="Q116" s="95" t="s">
        <v>71</v>
      </c>
    </row>
    <row r="117" spans="2:17">
      <c r="B117" s="162">
        <v>2006</v>
      </c>
      <c r="C117" s="370">
        <v>1</v>
      </c>
      <c r="D117" s="331">
        <f t="shared" ref="D117:P117" ca="1" si="47">IF(D46&lt;1.2,D63, IF(D46&gt;5, D81, D99))</f>
        <v>524592.59259259258</v>
      </c>
      <c r="E117" s="118">
        <f t="shared" ca="1" si="47"/>
        <v>524592.59259259258</v>
      </c>
      <c r="F117" s="118">
        <f t="shared" ca="1" si="47"/>
        <v>514807.35401775152</v>
      </c>
      <c r="G117" s="118">
        <f t="shared" ca="1" si="47"/>
        <v>477498.44799336075</v>
      </c>
      <c r="H117" s="118">
        <f t="shared" ca="1" si="47"/>
        <v>448569.09843210853</v>
      </c>
      <c r="I117" s="118">
        <f t="shared" ca="1" si="47"/>
        <v>454993.93073862564</v>
      </c>
      <c r="J117" s="118">
        <f t="shared" ca="1" si="47"/>
        <v>424615.7724550257</v>
      </c>
      <c r="K117" s="118">
        <f t="shared" ca="1" si="47"/>
        <v>380626.12993886857</v>
      </c>
      <c r="L117" s="118">
        <f t="shared" ca="1" si="47"/>
        <v>436726.261458099</v>
      </c>
      <c r="M117" s="118">
        <f t="shared" ca="1" si="47"/>
        <v>414281.33223820908</v>
      </c>
      <c r="N117" s="118">
        <f t="shared" ca="1" si="47"/>
        <v>407617.63414322637</v>
      </c>
      <c r="O117" s="118">
        <f t="shared" ca="1" si="47"/>
        <v>402916.32413877104</v>
      </c>
      <c r="P117" s="332">
        <f t="shared" si="47"/>
        <v>402916.32413877104</v>
      </c>
      <c r="Q117" s="311">
        <f t="shared" ref="Q117:Q129" ca="1" si="48">OFFSET($Q$116,$C117,-$C117)</f>
        <v>402916.32413877104</v>
      </c>
    </row>
    <row r="118" spans="2:17">
      <c r="B118" s="162">
        <v>2007</v>
      </c>
      <c r="C118" s="370">
        <v>2</v>
      </c>
      <c r="D118" s="331">
        <f t="shared" ref="D118:P118" ca="1" si="49">IF(D47&lt;1.2,D64, IF(D47&gt;5, D82, D100))</f>
        <v>786888.88888888888</v>
      </c>
      <c r="E118" s="118">
        <f t="shared" ca="1" si="49"/>
        <v>786888.88888888888</v>
      </c>
      <c r="F118" s="118">
        <f t="shared" ca="1" si="49"/>
        <v>713640.5000431618</v>
      </c>
      <c r="G118" s="118">
        <f t="shared" ca="1" si="49"/>
        <v>717773.2983562781</v>
      </c>
      <c r="H118" s="118">
        <f t="shared" ca="1" si="49"/>
        <v>662684.42262463272</v>
      </c>
      <c r="I118" s="118">
        <f t="shared" ca="1" si="49"/>
        <v>624767.56691189134</v>
      </c>
      <c r="J118" s="118">
        <f t="shared" ca="1" si="49"/>
        <v>592810.28129308147</v>
      </c>
      <c r="K118" s="118">
        <f t="shared" ca="1" si="49"/>
        <v>566069.11215365713</v>
      </c>
      <c r="L118" s="118">
        <f t="shared" ca="1" si="49"/>
        <v>523132.05115283252</v>
      </c>
      <c r="M118" s="118">
        <f t="shared" ca="1" si="49"/>
        <v>520098.06852409977</v>
      </c>
      <c r="N118" s="118">
        <f t="shared" ca="1" si="49"/>
        <v>551885.86354205105</v>
      </c>
      <c r="O118" s="118">
        <f t="shared" ca="1" si="49"/>
        <v>557360.96873723913</v>
      </c>
      <c r="P118" s="332">
        <f t="shared" si="49"/>
        <v>0</v>
      </c>
      <c r="Q118" s="176">
        <f t="shared" ca="1" si="48"/>
        <v>557360.96873723913</v>
      </c>
    </row>
    <row r="119" spans="2:17">
      <c r="B119" s="162">
        <v>2008</v>
      </c>
      <c r="C119" s="370">
        <v>3</v>
      </c>
      <c r="D119" s="331">
        <f t="shared" ref="D119:P119" ca="1" si="50">IF(D48&lt;1.2,D65, IF(D48&gt;5, D83, D101))</f>
        <v>721314.81481481483</v>
      </c>
      <c r="E119" s="118">
        <f t="shared" ca="1" si="50"/>
        <v>721314.81481481483</v>
      </c>
      <c r="F119" s="118">
        <f t="shared" ca="1" si="50"/>
        <v>859056.84273891593</v>
      </c>
      <c r="G119" s="118">
        <f t="shared" ca="1" si="50"/>
        <v>910293.61980932392</v>
      </c>
      <c r="H119" s="118">
        <f t="shared" ca="1" si="50"/>
        <v>852803.69768735068</v>
      </c>
      <c r="I119" s="118">
        <f t="shared" ca="1" si="50"/>
        <v>960035.63251538842</v>
      </c>
      <c r="J119" s="118">
        <f t="shared" ca="1" si="50"/>
        <v>984499.60349688493</v>
      </c>
      <c r="K119" s="118">
        <f t="shared" ca="1" si="50"/>
        <v>1001701.8722947103</v>
      </c>
      <c r="L119" s="118">
        <f t="shared" ca="1" si="50"/>
        <v>1032610.2180422747</v>
      </c>
      <c r="M119" s="118">
        <f t="shared" ca="1" si="50"/>
        <v>1046500.9692507004</v>
      </c>
      <c r="N119" s="118">
        <f t="shared" ca="1" si="50"/>
        <v>1012864.4005558984</v>
      </c>
      <c r="O119" s="118">
        <f t="shared" si="50"/>
        <v>0</v>
      </c>
      <c r="P119" s="332">
        <f t="shared" si="50"/>
        <v>0</v>
      </c>
      <c r="Q119" s="176">
        <f t="shared" ca="1" si="48"/>
        <v>1012864.4005558984</v>
      </c>
    </row>
    <row r="120" spans="2:17">
      <c r="B120" s="162">
        <v>2009</v>
      </c>
      <c r="C120" s="370">
        <v>4</v>
      </c>
      <c r="D120" s="331">
        <f t="shared" ref="D120:P120" ca="1" si="51">IF(D49&lt;1.2,D66, IF(D49&gt;5, D84, D102))</f>
        <v>852462.96296296292</v>
      </c>
      <c r="E120" s="118">
        <f t="shared" ca="1" si="51"/>
        <v>852462.96296296292</v>
      </c>
      <c r="F120" s="118">
        <f t="shared" ca="1" si="51"/>
        <v>982104.56762301945</v>
      </c>
      <c r="G120" s="118">
        <f t="shared" ca="1" si="51"/>
        <v>1057445.3723936463</v>
      </c>
      <c r="H120" s="118">
        <f t="shared" ca="1" si="51"/>
        <v>998692.49656361365</v>
      </c>
      <c r="I120" s="118">
        <f t="shared" ca="1" si="51"/>
        <v>959072.26912539185</v>
      </c>
      <c r="J120" s="118">
        <f t="shared" ca="1" si="51"/>
        <v>924330.0108023393</v>
      </c>
      <c r="K120" s="118">
        <f t="shared" ca="1" si="51"/>
        <v>980011.86181229586</v>
      </c>
      <c r="L120" s="118">
        <f t="shared" ca="1" si="51"/>
        <v>918594.04624436854</v>
      </c>
      <c r="M120" s="118">
        <f t="shared" ca="1" si="51"/>
        <v>905858.69136681024</v>
      </c>
      <c r="N120" s="118">
        <f t="shared" si="51"/>
        <v>0</v>
      </c>
      <c r="O120" s="118">
        <f t="shared" si="51"/>
        <v>0</v>
      </c>
      <c r="P120" s="332">
        <f t="shared" si="51"/>
        <v>0</v>
      </c>
      <c r="Q120" s="176">
        <f t="shared" ca="1" si="48"/>
        <v>905858.69136681024</v>
      </c>
    </row>
    <row r="121" spans="2:17">
      <c r="B121" s="162">
        <v>2010</v>
      </c>
      <c r="C121" s="370">
        <v>5</v>
      </c>
      <c r="D121" s="331">
        <f t="shared" ref="D121:P121" ca="1" si="52">IF(D50&lt;1.2,D67, IF(D50&gt;5, D85, D103))</f>
        <v>983611.11111111112</v>
      </c>
      <c r="E121" s="118">
        <f t="shared" ca="1" si="52"/>
        <v>983611.11111111112</v>
      </c>
      <c r="F121" s="118">
        <f t="shared" ca="1" si="52"/>
        <v>1086679.8282781665</v>
      </c>
      <c r="G121" s="118">
        <f t="shared" ca="1" si="52"/>
        <v>1053773.4386180583</v>
      </c>
      <c r="H121" s="118">
        <f t="shared" ca="1" si="52"/>
        <v>1240268.3244311507</v>
      </c>
      <c r="I121" s="118">
        <f t="shared" ca="1" si="52"/>
        <v>1231121.4120440239</v>
      </c>
      <c r="J121" s="118">
        <f t="shared" ca="1" si="52"/>
        <v>1310100.5312720349</v>
      </c>
      <c r="K121" s="118">
        <f t="shared" ca="1" si="52"/>
        <v>1320259.7090676005</v>
      </c>
      <c r="L121" s="118">
        <f t="shared" ca="1" si="52"/>
        <v>1311871.6993911311</v>
      </c>
      <c r="M121" s="118">
        <f t="shared" si="52"/>
        <v>0</v>
      </c>
      <c r="N121" s="118">
        <f t="shared" si="52"/>
        <v>0</v>
      </c>
      <c r="O121" s="118">
        <f t="shared" si="52"/>
        <v>0</v>
      </c>
      <c r="P121" s="332">
        <f t="shared" si="52"/>
        <v>0</v>
      </c>
      <c r="Q121" s="176">
        <f t="shared" ca="1" si="48"/>
        <v>1311871.6993911311</v>
      </c>
    </row>
    <row r="122" spans="2:17">
      <c r="B122" s="162">
        <v>2011</v>
      </c>
      <c r="C122" s="370">
        <v>6</v>
      </c>
      <c r="D122" s="331">
        <f t="shared" ref="D122:P122" ca="1" si="53">IF(D51&lt;1.2,D68, IF(D51&gt;5, D86, D104))</f>
        <v>852462.96296296292</v>
      </c>
      <c r="E122" s="118">
        <f t="shared" ca="1" si="53"/>
        <v>852462.96296296292</v>
      </c>
      <c r="F122" s="118">
        <f t="shared" ca="1" si="53"/>
        <v>682872.21850896755</v>
      </c>
      <c r="G122" s="118">
        <f t="shared" ca="1" si="53"/>
        <v>668866.28836068418</v>
      </c>
      <c r="H122" s="118">
        <f t="shared" ca="1" si="53"/>
        <v>718734.33010452322</v>
      </c>
      <c r="I122" s="118">
        <f t="shared" ca="1" si="53"/>
        <v>696077.30133463396</v>
      </c>
      <c r="J122" s="118">
        <f t="shared" ca="1" si="53"/>
        <v>712127.97767462768</v>
      </c>
      <c r="K122" s="118">
        <f t="shared" ca="1" si="53"/>
        <v>735326.96537248429</v>
      </c>
      <c r="L122" s="118">
        <f t="shared" si="53"/>
        <v>0</v>
      </c>
      <c r="M122" s="118">
        <f t="shared" si="53"/>
        <v>0</v>
      </c>
      <c r="N122" s="118">
        <f t="shared" si="53"/>
        <v>0</v>
      </c>
      <c r="O122" s="118">
        <f t="shared" si="53"/>
        <v>0</v>
      </c>
      <c r="P122" s="332">
        <f t="shared" si="53"/>
        <v>0</v>
      </c>
      <c r="Q122" s="176">
        <f t="shared" ca="1" si="48"/>
        <v>735326.96537248429</v>
      </c>
    </row>
    <row r="123" spans="2:17">
      <c r="B123" s="162">
        <v>2012</v>
      </c>
      <c r="C123" s="370">
        <v>7</v>
      </c>
      <c r="D123" s="331">
        <f t="shared" ref="D123:P123" ca="1" si="54">IF(D52&lt;1.2,D69, IF(D52&gt;5, D87, D105))</f>
        <v>524592.59259259258</v>
      </c>
      <c r="E123" s="118">
        <f t="shared" ca="1" si="54"/>
        <v>524592.59259259258</v>
      </c>
      <c r="F123" s="118">
        <f t="shared" ca="1" si="54"/>
        <v>554137.32783171954</v>
      </c>
      <c r="G123" s="118">
        <f t="shared" ca="1" si="54"/>
        <v>521955.98206362245</v>
      </c>
      <c r="H123" s="118">
        <f t="shared" ca="1" si="54"/>
        <v>538711.03747047158</v>
      </c>
      <c r="I123" s="118">
        <f t="shared" ca="1" si="54"/>
        <v>517162.92254045163</v>
      </c>
      <c r="J123" s="118">
        <f t="shared" ca="1" si="54"/>
        <v>527717.75534029678</v>
      </c>
      <c r="K123" s="118">
        <f t="shared" si="54"/>
        <v>0</v>
      </c>
      <c r="L123" s="118">
        <f t="shared" si="54"/>
        <v>0</v>
      </c>
      <c r="M123" s="118">
        <f t="shared" si="54"/>
        <v>0</v>
      </c>
      <c r="N123" s="118">
        <f t="shared" si="54"/>
        <v>0</v>
      </c>
      <c r="O123" s="118">
        <f t="shared" si="54"/>
        <v>0</v>
      </c>
      <c r="P123" s="332">
        <f t="shared" si="54"/>
        <v>0</v>
      </c>
      <c r="Q123" s="176">
        <f t="shared" ca="1" si="48"/>
        <v>527717.75534029678</v>
      </c>
    </row>
    <row r="124" spans="2:17">
      <c r="B124" s="162">
        <v>2013</v>
      </c>
      <c r="C124" s="370">
        <v>8</v>
      </c>
      <c r="D124" s="331">
        <f t="shared" ref="D124:P124" ca="1" si="55">IF(D53&lt;1.2,D70, IF(D53&gt;5, D88, D106))</f>
        <v>721314.81481481483</v>
      </c>
      <c r="E124" s="118">
        <f t="shared" ca="1" si="55"/>
        <v>721314.81481481483</v>
      </c>
      <c r="F124" s="118">
        <f t="shared" ca="1" si="55"/>
        <v>724452.58670337591</v>
      </c>
      <c r="G124" s="118">
        <f t="shared" ca="1" si="55"/>
        <v>691992.83604150417</v>
      </c>
      <c r="H124" s="118">
        <f t="shared" ca="1" si="55"/>
        <v>653714.44657833071</v>
      </c>
      <c r="I124" s="118">
        <f t="shared" ca="1" si="55"/>
        <v>674388.85759447282</v>
      </c>
      <c r="J124" s="118">
        <f t="shared" si="55"/>
        <v>0</v>
      </c>
      <c r="K124" s="118">
        <f t="shared" si="55"/>
        <v>0</v>
      </c>
      <c r="L124" s="118">
        <f t="shared" si="55"/>
        <v>0</v>
      </c>
      <c r="M124" s="118">
        <f t="shared" si="55"/>
        <v>0</v>
      </c>
      <c r="N124" s="118">
        <f t="shared" si="55"/>
        <v>0</v>
      </c>
      <c r="O124" s="118">
        <f t="shared" si="55"/>
        <v>0</v>
      </c>
      <c r="P124" s="332">
        <f t="shared" si="55"/>
        <v>0</v>
      </c>
      <c r="Q124" s="176">
        <f t="shared" ca="1" si="48"/>
        <v>674388.85759447282</v>
      </c>
    </row>
    <row r="125" spans="2:17">
      <c r="B125" s="162">
        <v>2014</v>
      </c>
      <c r="C125" s="370">
        <v>9</v>
      </c>
      <c r="D125" s="331">
        <f t="shared" ref="D125:P125" ca="1" si="56">IF(D54&lt;1.2,D71, IF(D54&gt;5, D89, D107))</f>
        <v>655740.74074074079</v>
      </c>
      <c r="E125" s="118">
        <f t="shared" ca="1" si="56"/>
        <v>655740.74074074079</v>
      </c>
      <c r="F125" s="118">
        <f t="shared" ca="1" si="56"/>
        <v>615795.81737097458</v>
      </c>
      <c r="G125" s="118">
        <f t="shared" ca="1" si="56"/>
        <v>594953.54710207251</v>
      </c>
      <c r="H125" s="118">
        <f t="shared" ca="1" si="56"/>
        <v>540131.47013025789</v>
      </c>
      <c r="I125" s="118">
        <f t="shared" si="56"/>
        <v>0</v>
      </c>
      <c r="J125" s="118">
        <f t="shared" si="56"/>
        <v>0</v>
      </c>
      <c r="K125" s="118">
        <f t="shared" si="56"/>
        <v>0</v>
      </c>
      <c r="L125" s="118">
        <f t="shared" si="56"/>
        <v>0</v>
      </c>
      <c r="M125" s="118">
        <f t="shared" si="56"/>
        <v>0</v>
      </c>
      <c r="N125" s="118">
        <f t="shared" si="56"/>
        <v>0</v>
      </c>
      <c r="O125" s="118">
        <f t="shared" si="56"/>
        <v>0</v>
      </c>
      <c r="P125" s="332">
        <f t="shared" si="56"/>
        <v>0</v>
      </c>
      <c r="Q125" s="176">
        <f t="shared" ca="1" si="48"/>
        <v>540131.47013025789</v>
      </c>
    </row>
    <row r="126" spans="2:17">
      <c r="B126" s="162">
        <v>2015</v>
      </c>
      <c r="C126" s="370">
        <v>10</v>
      </c>
      <c r="D126" s="331">
        <f t="shared" ref="D126:P126" ca="1" si="57">IF(D55&lt;1.2,D72, IF(D55&gt;5, D90, D108))</f>
        <v>590166.66666666663</v>
      </c>
      <c r="E126" s="118">
        <f t="shared" ca="1" si="57"/>
        <v>590166.66666666663</v>
      </c>
      <c r="F126" s="118">
        <f t="shared" ca="1" si="57"/>
        <v>545327.56209969858</v>
      </c>
      <c r="G126" s="118">
        <f t="shared" ca="1" si="57"/>
        <v>562082.4716355151</v>
      </c>
      <c r="H126" s="118">
        <f t="shared" si="57"/>
        <v>0</v>
      </c>
      <c r="I126" s="118">
        <f t="shared" si="57"/>
        <v>0</v>
      </c>
      <c r="J126" s="118">
        <f t="shared" si="57"/>
        <v>0</v>
      </c>
      <c r="K126" s="118">
        <f t="shared" si="57"/>
        <v>0</v>
      </c>
      <c r="L126" s="118">
        <f t="shared" si="57"/>
        <v>0</v>
      </c>
      <c r="M126" s="118">
        <f t="shared" si="57"/>
        <v>0</v>
      </c>
      <c r="N126" s="118">
        <f t="shared" si="57"/>
        <v>0</v>
      </c>
      <c r="O126" s="118">
        <f t="shared" si="57"/>
        <v>0</v>
      </c>
      <c r="P126" s="332">
        <f t="shared" si="57"/>
        <v>0</v>
      </c>
      <c r="Q126" s="176">
        <f t="shared" ca="1" si="48"/>
        <v>562082.4716355151</v>
      </c>
    </row>
    <row r="127" spans="2:17">
      <c r="B127" s="162">
        <v>2016</v>
      </c>
      <c r="C127" s="370">
        <v>11</v>
      </c>
      <c r="D127" s="331">
        <f t="shared" ref="D127:P127" ca="1" si="58">IF(D56&lt;1.2,D73, IF(D56&gt;5, D91, D109))</f>
        <v>524592.59259259258</v>
      </c>
      <c r="E127" s="118">
        <f t="shared" ca="1" si="58"/>
        <v>524592.59259259258</v>
      </c>
      <c r="F127" s="118">
        <f t="shared" ca="1" si="58"/>
        <v>524081.14065758733</v>
      </c>
      <c r="G127" s="118">
        <f t="shared" si="58"/>
        <v>0</v>
      </c>
      <c r="H127" s="118">
        <f t="shared" si="58"/>
        <v>0</v>
      </c>
      <c r="I127" s="118">
        <f t="shared" si="58"/>
        <v>0</v>
      </c>
      <c r="J127" s="118">
        <f t="shared" si="58"/>
        <v>0</v>
      </c>
      <c r="K127" s="118">
        <f t="shared" si="58"/>
        <v>0</v>
      </c>
      <c r="L127" s="118">
        <f t="shared" si="58"/>
        <v>0</v>
      </c>
      <c r="M127" s="118">
        <f t="shared" si="58"/>
        <v>0</v>
      </c>
      <c r="N127" s="118">
        <f t="shared" si="58"/>
        <v>0</v>
      </c>
      <c r="O127" s="118">
        <f t="shared" si="58"/>
        <v>0</v>
      </c>
      <c r="P127" s="332">
        <f t="shared" si="58"/>
        <v>0</v>
      </c>
      <c r="Q127" s="176">
        <f t="shared" ca="1" si="48"/>
        <v>524081.14065758733</v>
      </c>
    </row>
    <row r="128" spans="2:17">
      <c r="B128" s="162">
        <v>2017</v>
      </c>
      <c r="C128" s="370">
        <v>12</v>
      </c>
      <c r="D128" s="331">
        <f t="shared" ref="D128:P128" ca="1" si="59">IF(D57&lt;1.2,D74, IF(D57&gt;5, D92, D110))</f>
        <v>655740.74074074079</v>
      </c>
      <c r="E128" s="118">
        <f t="shared" ca="1" si="59"/>
        <v>655740.74074074079</v>
      </c>
      <c r="F128" s="118">
        <f t="shared" si="59"/>
        <v>0</v>
      </c>
      <c r="G128" s="118">
        <f t="shared" si="59"/>
        <v>0</v>
      </c>
      <c r="H128" s="118">
        <f t="shared" si="59"/>
        <v>0</v>
      </c>
      <c r="I128" s="118">
        <f t="shared" si="59"/>
        <v>0</v>
      </c>
      <c r="J128" s="118">
        <f t="shared" si="59"/>
        <v>0</v>
      </c>
      <c r="K128" s="118">
        <f t="shared" si="59"/>
        <v>0</v>
      </c>
      <c r="L128" s="118">
        <f t="shared" si="59"/>
        <v>0</v>
      </c>
      <c r="M128" s="118">
        <f t="shared" si="59"/>
        <v>0</v>
      </c>
      <c r="N128" s="118">
        <f t="shared" si="59"/>
        <v>0</v>
      </c>
      <c r="O128" s="118">
        <f t="shared" si="59"/>
        <v>0</v>
      </c>
      <c r="P128" s="332">
        <f t="shared" si="59"/>
        <v>0</v>
      </c>
      <c r="Q128" s="176">
        <f t="shared" ca="1" si="48"/>
        <v>655740.74074074079</v>
      </c>
    </row>
    <row r="129" spans="2:17">
      <c r="B129" s="163">
        <v>2018</v>
      </c>
      <c r="C129" s="371">
        <v>13</v>
      </c>
      <c r="D129" s="333">
        <f t="shared" ref="D129:P129" ca="1" si="60">IF(D58&lt;1.2,D75, IF(D58&gt;5, D93, D111))</f>
        <v>459018.51851851854</v>
      </c>
      <c r="E129" s="334">
        <f t="shared" si="60"/>
        <v>0</v>
      </c>
      <c r="F129" s="334">
        <f t="shared" si="60"/>
        <v>0</v>
      </c>
      <c r="G129" s="334">
        <f t="shared" si="60"/>
        <v>0</v>
      </c>
      <c r="H129" s="334">
        <f t="shared" si="60"/>
        <v>0</v>
      </c>
      <c r="I129" s="334">
        <f t="shared" si="60"/>
        <v>0</v>
      </c>
      <c r="J129" s="334">
        <f t="shared" si="60"/>
        <v>0</v>
      </c>
      <c r="K129" s="334">
        <f t="shared" si="60"/>
        <v>0</v>
      </c>
      <c r="L129" s="334">
        <f t="shared" si="60"/>
        <v>0</v>
      </c>
      <c r="M129" s="334">
        <f t="shared" si="60"/>
        <v>0</v>
      </c>
      <c r="N129" s="334">
        <f t="shared" si="60"/>
        <v>0</v>
      </c>
      <c r="O129" s="334">
        <f t="shared" si="60"/>
        <v>0</v>
      </c>
      <c r="P129" s="335">
        <f t="shared" si="60"/>
        <v>0</v>
      </c>
      <c r="Q129" s="176">
        <f t="shared" ca="1" si="48"/>
        <v>459018.51851851854</v>
      </c>
    </row>
    <row r="130" spans="2:17" ht="15.6">
      <c r="B130" s="177" t="s">
        <v>72</v>
      </c>
      <c r="C130" s="178"/>
      <c r="D130" s="337"/>
      <c r="E130" s="338"/>
      <c r="F130" s="338"/>
      <c r="G130" s="338"/>
      <c r="H130" s="338"/>
      <c r="I130" s="338"/>
      <c r="J130" s="338"/>
      <c r="K130" s="338"/>
      <c r="L130" s="338"/>
      <c r="M130" s="338"/>
      <c r="N130" s="338"/>
      <c r="O130" s="338"/>
      <c r="P130" s="339"/>
      <c r="Q130" s="312">
        <f ca="1">SUM(Q117:Q129)</f>
        <v>8869360.0041797236</v>
      </c>
    </row>
    <row r="132" spans="2:17" ht="15.6">
      <c r="B132" s="313" t="s">
        <v>146</v>
      </c>
      <c r="C132" s="314"/>
      <c r="D132" s="314"/>
      <c r="E132" s="314"/>
      <c r="F132" s="314"/>
      <c r="G132" s="314"/>
      <c r="H132" s="314"/>
      <c r="I132" s="314"/>
      <c r="J132" s="314"/>
      <c r="K132" s="314"/>
      <c r="L132" s="314"/>
      <c r="M132" s="314"/>
      <c r="N132" s="314"/>
      <c r="O132" s="314"/>
      <c r="P132" s="315"/>
      <c r="Q132" s="315"/>
    </row>
    <row r="133" spans="2:17">
      <c r="B133" s="342" t="s">
        <v>147</v>
      </c>
      <c r="C133" s="326"/>
      <c r="D133" s="326"/>
      <c r="E133" s="326"/>
      <c r="F133" s="326"/>
      <c r="G133" s="326"/>
      <c r="H133" s="326"/>
      <c r="I133" s="326"/>
      <c r="J133" s="326"/>
      <c r="K133" s="326"/>
      <c r="L133" s="326"/>
      <c r="M133" s="326"/>
      <c r="N133" s="326"/>
      <c r="O133" s="326"/>
      <c r="P133" s="327"/>
      <c r="Q133" s="327"/>
    </row>
    <row r="134" spans="2:17">
      <c r="B134" s="22" t="s">
        <v>33</v>
      </c>
      <c r="C134" s="66" t="s">
        <v>117</v>
      </c>
      <c r="D134" s="377">
        <v>1</v>
      </c>
      <c r="E134" s="378">
        <f>D134+1</f>
        <v>2</v>
      </c>
      <c r="F134" s="378">
        <f t="shared" ref="F134:P134" si="61">E134+1</f>
        <v>3</v>
      </c>
      <c r="G134" s="378">
        <f t="shared" si="61"/>
        <v>4</v>
      </c>
      <c r="H134" s="378">
        <f t="shared" si="61"/>
        <v>5</v>
      </c>
      <c r="I134" s="378">
        <f t="shared" si="61"/>
        <v>6</v>
      </c>
      <c r="J134" s="378">
        <f t="shared" si="61"/>
        <v>7</v>
      </c>
      <c r="K134" s="378">
        <f t="shared" si="61"/>
        <v>8</v>
      </c>
      <c r="L134" s="378">
        <f t="shared" si="61"/>
        <v>9</v>
      </c>
      <c r="M134" s="378">
        <f t="shared" si="61"/>
        <v>10</v>
      </c>
      <c r="N134" s="378">
        <f t="shared" si="61"/>
        <v>11</v>
      </c>
      <c r="O134" s="378">
        <f t="shared" si="61"/>
        <v>12</v>
      </c>
      <c r="P134" s="379">
        <f t="shared" si="61"/>
        <v>13</v>
      </c>
      <c r="Q134" s="95" t="s">
        <v>71</v>
      </c>
    </row>
    <row r="135" spans="2:17">
      <c r="B135" s="162">
        <v>2006</v>
      </c>
      <c r="C135" s="365">
        <v>1</v>
      </c>
      <c r="D135" s="328">
        <v>361628.27728081262</v>
      </c>
      <c r="E135" s="329">
        <v>361223.35636029154</v>
      </c>
      <c r="F135" s="329">
        <v>381475.0432995978</v>
      </c>
      <c r="G135" s="329">
        <v>454656.05888049887</v>
      </c>
      <c r="H135" s="329">
        <v>488158.85482565092</v>
      </c>
      <c r="I135" s="329">
        <v>483139.08648957312</v>
      </c>
      <c r="J135" s="329">
        <v>531390.2376353424</v>
      </c>
      <c r="K135" s="329">
        <v>531296.87169307948</v>
      </c>
      <c r="L135" s="329">
        <v>518921.41275133815</v>
      </c>
      <c r="M135" s="329">
        <v>557924.45559997496</v>
      </c>
      <c r="N135" s="329">
        <v>602402.29256843938</v>
      </c>
      <c r="O135" s="329">
        <v>623632.68461114983</v>
      </c>
      <c r="P135" s="330">
        <v>625326.14512523031</v>
      </c>
      <c r="Q135" s="340">
        <f t="shared" ref="Q135:Q147" ca="1" si="62">OFFSET($Q$134,$C135,-$C135)</f>
        <v>625326.14512523031</v>
      </c>
    </row>
    <row r="136" spans="2:17">
      <c r="B136" s="162">
        <v>2007</v>
      </c>
      <c r="C136" s="365">
        <v>2</v>
      </c>
      <c r="D136" s="331">
        <v>541865.18616896484</v>
      </c>
      <c r="E136" s="118">
        <v>736997.38084214309</v>
      </c>
      <c r="F136" s="118">
        <v>759345.82576227898</v>
      </c>
      <c r="G136" s="118">
        <v>815144.04069043719</v>
      </c>
      <c r="H136" s="118">
        <v>827226.5511252922</v>
      </c>
      <c r="I136" s="118">
        <v>832333.2692420372</v>
      </c>
      <c r="J136" s="118">
        <v>817576.65601093182</v>
      </c>
      <c r="K136" s="118">
        <v>793589.55995687132</v>
      </c>
      <c r="L136" s="118">
        <v>805050.12603141041</v>
      </c>
      <c r="M136" s="118">
        <v>842277.07884875033</v>
      </c>
      <c r="N136" s="118">
        <v>852266.37116333155</v>
      </c>
      <c r="O136" s="118">
        <v>857034.39474298595</v>
      </c>
      <c r="P136" s="332"/>
      <c r="Q136" s="341">
        <f t="shared" ca="1" si="62"/>
        <v>857034.39474298595</v>
      </c>
    </row>
    <row r="137" spans="2:17">
      <c r="B137" s="162">
        <v>2008</v>
      </c>
      <c r="C137" s="365">
        <v>3</v>
      </c>
      <c r="D137" s="331">
        <v>510447.69926304586</v>
      </c>
      <c r="E137" s="118">
        <v>540254.49835921091</v>
      </c>
      <c r="F137" s="118">
        <v>736455.88971856982</v>
      </c>
      <c r="G137" s="118">
        <v>697404.13039429579</v>
      </c>
      <c r="H137" s="118">
        <v>664594.05272448319</v>
      </c>
      <c r="I137" s="118">
        <v>660161.9455650996</v>
      </c>
      <c r="J137" s="118">
        <v>692814.49931052653</v>
      </c>
      <c r="K137" s="118">
        <v>778726.82450082665</v>
      </c>
      <c r="L137" s="118">
        <v>823441.73662539106</v>
      </c>
      <c r="M137" s="118">
        <v>829219.46470260748</v>
      </c>
      <c r="N137" s="118">
        <v>832122.39050211781</v>
      </c>
      <c r="O137" s="118"/>
      <c r="P137" s="332"/>
      <c r="Q137" s="341">
        <f t="shared" ca="1" si="62"/>
        <v>832122.39050211781</v>
      </c>
    </row>
    <row r="138" spans="2:17">
      <c r="B138" s="162">
        <v>2009</v>
      </c>
      <c r="C138" s="365">
        <v>4</v>
      </c>
      <c r="D138" s="331">
        <v>581995.05257434968</v>
      </c>
      <c r="E138" s="118">
        <v>587053.91735941928</v>
      </c>
      <c r="F138" s="118">
        <v>927702.85340371402</v>
      </c>
      <c r="G138" s="118">
        <v>864523.17929807864</v>
      </c>
      <c r="H138" s="118">
        <v>961358.98453019257</v>
      </c>
      <c r="I138" s="118">
        <v>1079249.4930886161</v>
      </c>
      <c r="J138" s="118">
        <v>1107516.890027046</v>
      </c>
      <c r="K138" s="118">
        <v>1077914.6783181585</v>
      </c>
      <c r="L138" s="118">
        <v>1100975.8362348354</v>
      </c>
      <c r="M138" s="118">
        <v>1104190.2002071387</v>
      </c>
      <c r="N138" s="118"/>
      <c r="O138" s="118"/>
      <c r="P138" s="332"/>
      <c r="Q138" s="341">
        <f t="shared" ca="1" si="62"/>
        <v>1104190.2002071387</v>
      </c>
    </row>
    <row r="139" spans="2:17">
      <c r="B139" s="162">
        <v>2010</v>
      </c>
      <c r="C139" s="365">
        <v>5</v>
      </c>
      <c r="D139" s="331">
        <v>680866.86920377961</v>
      </c>
      <c r="E139" s="118">
        <v>807242.7836762995</v>
      </c>
      <c r="F139" s="118">
        <v>825717.1639487315</v>
      </c>
      <c r="G139" s="118">
        <v>847856.16815719986</v>
      </c>
      <c r="H139" s="118">
        <v>932933.1542477964</v>
      </c>
      <c r="I139" s="118">
        <v>1031526.976536806</v>
      </c>
      <c r="J139" s="118">
        <v>1012551.9370411537</v>
      </c>
      <c r="K139" s="118">
        <v>1056498.796331834</v>
      </c>
      <c r="L139" s="118">
        <v>1136559.2550162459</v>
      </c>
      <c r="M139" s="118"/>
      <c r="N139" s="118"/>
      <c r="O139" s="118"/>
      <c r="P139" s="332"/>
      <c r="Q139" s="341">
        <f t="shared" ca="1" si="62"/>
        <v>1136559.2550162459</v>
      </c>
    </row>
    <row r="140" spans="2:17">
      <c r="B140" s="162">
        <v>2011</v>
      </c>
      <c r="C140" s="365">
        <v>6</v>
      </c>
      <c r="D140" s="331">
        <v>589980.47044977208</v>
      </c>
      <c r="E140" s="118">
        <v>568712.79742264212</v>
      </c>
      <c r="F140" s="118">
        <v>543622.16148750007</v>
      </c>
      <c r="G140" s="118">
        <v>653129.78501908458</v>
      </c>
      <c r="H140" s="118">
        <v>704147.12123869872</v>
      </c>
      <c r="I140" s="118">
        <v>736589.2285825382</v>
      </c>
      <c r="J140" s="118">
        <v>729034.9745384939</v>
      </c>
      <c r="K140" s="118">
        <v>799249.74396224273</v>
      </c>
      <c r="L140" s="118"/>
      <c r="M140" s="118"/>
      <c r="N140" s="118"/>
      <c r="O140" s="118"/>
      <c r="P140" s="332"/>
      <c r="Q140" s="341">
        <f t="shared" ca="1" si="62"/>
        <v>799249.74396224273</v>
      </c>
    </row>
    <row r="141" spans="2:17">
      <c r="B141" s="162">
        <v>2012</v>
      </c>
      <c r="C141" s="365">
        <v>7</v>
      </c>
      <c r="D141" s="331">
        <v>365024.34282057011</v>
      </c>
      <c r="E141" s="118">
        <v>403953.80014571297</v>
      </c>
      <c r="F141" s="118">
        <v>431170.3197051821</v>
      </c>
      <c r="G141" s="118">
        <v>427871.07018501731</v>
      </c>
      <c r="H141" s="118">
        <v>399101.33074634988</v>
      </c>
      <c r="I141" s="118">
        <v>402797.34696465987</v>
      </c>
      <c r="J141" s="118">
        <v>469122.02560529509</v>
      </c>
      <c r="K141" s="118"/>
      <c r="L141" s="118"/>
      <c r="M141" s="118"/>
      <c r="N141" s="118"/>
      <c r="O141" s="118"/>
      <c r="P141" s="332"/>
      <c r="Q141" s="341">
        <f t="shared" ca="1" si="62"/>
        <v>469122.02560529509</v>
      </c>
    </row>
    <row r="142" spans="2:17">
      <c r="B142" s="162">
        <v>2013</v>
      </c>
      <c r="C142" s="365">
        <v>8</v>
      </c>
      <c r="D142" s="331">
        <v>494798.4830534315</v>
      </c>
      <c r="E142" s="118">
        <v>473086.94813955569</v>
      </c>
      <c r="F142" s="118">
        <v>467896.3437705168</v>
      </c>
      <c r="G142" s="118">
        <v>441088.72341965616</v>
      </c>
      <c r="H142" s="118">
        <v>402827.34697251476</v>
      </c>
      <c r="I142" s="118">
        <v>417864.38686381996</v>
      </c>
      <c r="J142" s="118"/>
      <c r="K142" s="118"/>
      <c r="L142" s="118"/>
      <c r="M142" s="118"/>
      <c r="N142" s="118"/>
      <c r="O142" s="118"/>
      <c r="P142" s="332"/>
      <c r="Q142" s="341">
        <f t="shared" ca="1" si="62"/>
        <v>417864.38686381996</v>
      </c>
    </row>
    <row r="143" spans="2:17">
      <c r="B143" s="162">
        <v>2014</v>
      </c>
      <c r="C143" s="365">
        <v>9</v>
      </c>
      <c r="D143" s="331">
        <v>465529.47326425678</v>
      </c>
      <c r="E143" s="118">
        <v>458999.94720173406</v>
      </c>
      <c r="F143" s="118">
        <v>425546.9367199415</v>
      </c>
      <c r="G143" s="118">
        <v>451975.85181196092</v>
      </c>
      <c r="H143" s="118">
        <v>542202.29419094243</v>
      </c>
      <c r="I143" s="118"/>
      <c r="J143" s="118"/>
      <c r="K143" s="118"/>
      <c r="L143" s="118"/>
      <c r="M143" s="118"/>
      <c r="N143" s="118"/>
      <c r="O143" s="118"/>
      <c r="P143" s="332"/>
      <c r="Q143" s="341">
        <f t="shared" ca="1" si="62"/>
        <v>542202.29419094243</v>
      </c>
    </row>
    <row r="144" spans="2:17">
      <c r="B144" s="162">
        <v>2015</v>
      </c>
      <c r="C144" s="365">
        <v>10</v>
      </c>
      <c r="D144" s="331">
        <v>421328.83632713475</v>
      </c>
      <c r="E144" s="118">
        <v>459510.94498410658</v>
      </c>
      <c r="F144" s="118">
        <v>506356.16069647943</v>
      </c>
      <c r="G144" s="118">
        <v>623241.1161167816</v>
      </c>
      <c r="H144" s="118"/>
      <c r="I144" s="118"/>
      <c r="J144" s="118"/>
      <c r="K144" s="118"/>
      <c r="L144" s="118"/>
      <c r="M144" s="118"/>
      <c r="N144" s="118"/>
      <c r="O144" s="118"/>
      <c r="P144" s="332"/>
      <c r="Q144" s="341">
        <f t="shared" ca="1" si="62"/>
        <v>623241.1161167816</v>
      </c>
    </row>
    <row r="145" spans="2:17">
      <c r="B145" s="162">
        <v>2016</v>
      </c>
      <c r="C145" s="365">
        <v>11</v>
      </c>
      <c r="D145" s="331">
        <v>362403.16900809819</v>
      </c>
      <c r="E145" s="118">
        <v>358963.34124778293</v>
      </c>
      <c r="F145" s="118">
        <v>337772.78942970536</v>
      </c>
      <c r="G145" s="118"/>
      <c r="H145" s="118"/>
      <c r="I145" s="118"/>
      <c r="J145" s="118"/>
      <c r="K145" s="118"/>
      <c r="L145" s="118"/>
      <c r="M145" s="118"/>
      <c r="N145" s="118"/>
      <c r="O145" s="118"/>
      <c r="P145" s="332"/>
      <c r="Q145" s="341">
        <f t="shared" ca="1" si="62"/>
        <v>337772.78942970536</v>
      </c>
    </row>
    <row r="146" spans="2:17">
      <c r="B146" s="162">
        <v>2017</v>
      </c>
      <c r="C146" s="365">
        <v>12</v>
      </c>
      <c r="D146" s="331">
        <v>455508.07375107968</v>
      </c>
      <c r="E146" s="118">
        <v>544069.21626074647</v>
      </c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332"/>
      <c r="Q146" s="341">
        <f t="shared" ca="1" si="62"/>
        <v>544069.21626074647</v>
      </c>
    </row>
    <row r="147" spans="2:17">
      <c r="B147" s="163">
        <v>2018</v>
      </c>
      <c r="C147" s="366">
        <v>13</v>
      </c>
      <c r="D147" s="333">
        <v>315267.98497774341</v>
      </c>
      <c r="E147" s="334"/>
      <c r="F147" s="334"/>
      <c r="G147" s="334"/>
      <c r="H147" s="334"/>
      <c r="I147" s="334"/>
      <c r="J147" s="334"/>
      <c r="K147" s="334"/>
      <c r="L147" s="334"/>
      <c r="M147" s="334"/>
      <c r="N147" s="334"/>
      <c r="O147" s="334"/>
      <c r="P147" s="335"/>
      <c r="Q147" s="341">
        <f t="shared" ca="1" si="62"/>
        <v>315267.98497774341</v>
      </c>
    </row>
    <row r="148" spans="2:17" ht="15.6">
      <c r="B148" s="177" t="s">
        <v>72</v>
      </c>
      <c r="C148" s="178"/>
      <c r="D148" s="333"/>
      <c r="E148" s="334"/>
      <c r="F148" s="334"/>
      <c r="G148" s="334"/>
      <c r="H148" s="334"/>
      <c r="I148" s="334"/>
      <c r="J148" s="334"/>
      <c r="K148" s="334"/>
      <c r="L148" s="334"/>
      <c r="M148" s="334"/>
      <c r="N148" s="334"/>
      <c r="O148" s="334"/>
      <c r="P148" s="335"/>
      <c r="Q148" s="312">
        <f ca="1">SUM(Q135:Q147)</f>
        <v>8604021.9430009946</v>
      </c>
    </row>
  </sheetData>
  <pageMargins left="0.7" right="0.7" top="0.75" bottom="0.75" header="0.3" footer="0.3"/>
  <pageSetup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571C6-78CF-427F-89F3-44CEF0D82FB5}">
  <sheetPr codeName="Sheet27">
    <tabColor theme="9" tint="0.79998168889431442"/>
    <pageSetUpPr fitToPage="1"/>
  </sheetPr>
  <dimension ref="A1:AP202"/>
  <sheetViews>
    <sheetView topLeftCell="A34" zoomScaleNormal="100" workbookViewId="0">
      <selection activeCell="O40" sqref="O40: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148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1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1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2.2268117369375422E-3</v>
      </c>
      <c r="E9" s="150">
        <f ca="1">SUMPRODUCT(J40:J52, M40:M52)</f>
        <v>1.7823319698333274E-3</v>
      </c>
      <c r="F9" s="150" cm="1">
        <f t="array" aca="1" ref="F9" ca="1">MMULT(TRANSPOSE(S183:S195), MMULT(D183:P195, S183:S195))</f>
        <v>3.6652213092760337E-5</v>
      </c>
      <c r="G9" s="160" cm="1">
        <f t="array" aca="1" ref="G9" ca="1">MMULT(TRANSPOSE(R183:R195), MMULT(D183:P195, R183:R195))</f>
        <v>1.345523257010355E-5</v>
      </c>
      <c r="H9" s="151">
        <f ca="1">$E$53*SQRT(EXP(2*D9+2*F9)-EXP(2*D9+F9))</f>
        <v>19577.569856176709</v>
      </c>
      <c r="I9" s="47">
        <f ca="1">IFERROR(H9/$G$53,"")</f>
        <v>0.17307669059078556</v>
      </c>
      <c r="J9" s="151">
        <f ca="1">$E$53*SQRT(EXP(2*E9+2*G9)-EXP(2*E9+G9))</f>
        <v>11856.423251991337</v>
      </c>
      <c r="K9" s="47">
        <f ca="1">IFERROR(J9/$G$53,"")</f>
        <v>0.10481742697247347</v>
      </c>
      <c r="L9" s="58">
        <f ca="1">SQRT(SUMSQ(L18:L31))</f>
        <v>6135.9562266584016</v>
      </c>
      <c r="M9" s="46">
        <f ca="1">SQRT(SUMSQ(M18:M31))</f>
        <v>5047.9074789512169</v>
      </c>
      <c r="N9" s="46">
        <f ca="1">SQRT(L9^2+H9^2)</f>
        <v>20516.607913808439</v>
      </c>
      <c r="O9" s="131">
        <f ca="1">SQRT(M9^2+J9^2)</f>
        <v>12886.277284243593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2.2268117369375422E-3</v>
      </c>
      <c r="E10" s="154">
        <f ca="1">SUMPRODUCT(J40:J52, M40:M52)</f>
        <v>1.7823319698333274E-3</v>
      </c>
      <c r="F10" s="154" cm="1">
        <f t="array" aca="1" ref="F10" ca="1">MMULT(TRANSPOSE(S166:S178), MMULT(D166:P178, S166:S178))</f>
        <v>3.7460340130417413E-5</v>
      </c>
      <c r="G10" s="159" cm="1">
        <f t="array" aca="1" ref="G10" ca="1">MMULT(TRANSPOSE(R166:R178), MMULT(D166:P178, R166:R178))</f>
        <v>1.3525647417334849E-5</v>
      </c>
      <c r="H10" s="156">
        <f ca="1">$E$53*SQRT(EXP(2*D10+2*F10)-EXP(2*D10+F10))</f>
        <v>19792.233332341195</v>
      </c>
      <c r="I10" s="157">
        <f ca="1">IFERROR(H10/$G$53,"")</f>
        <v>0.17497443603714091</v>
      </c>
      <c r="J10" s="156">
        <f ca="1">$E$53*SQRT(EXP(2*E10+2*G10)-EXP(2*E10+G10))</f>
        <v>11887.407320709033</v>
      </c>
      <c r="K10" s="157">
        <f ca="1">IFERROR(J10/$G$53,"")</f>
        <v>0.10509134350624615</v>
      </c>
      <c r="L10" s="362">
        <f ca="1">L9</f>
        <v>6135.9562266584016</v>
      </c>
      <c r="M10" s="155">
        <f ca="1">M9</f>
        <v>5047.9074789512169</v>
      </c>
      <c r="N10" s="155">
        <f ca="1">SQRT(L10^2+H10^2)</f>
        <v>20721.545769978307</v>
      </c>
      <c r="O10" s="158">
        <f ca="1">SQRT(M10^2+J10^2)</f>
        <v>12914.790850977739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2.2268117369375422E-3</v>
      </c>
      <c r="E11" s="154">
        <f ca="1">SUMPRODUCT(J40:J52, M40:M52)</f>
        <v>1.7823319698333274E-3</v>
      </c>
      <c r="F11" s="154" cm="1">
        <f t="array" aca="1" ref="F11" ca="1">MMULT(TRANSPOSE(S149:S161), MMULT(D149:P161, S149:S161))</f>
        <v>3.0694790702083332E-5</v>
      </c>
      <c r="G11" s="159" cm="1">
        <f t="array" aca="1" ref="G11" ca="1">MMULT(TRANSPOSE(R149:R161), MMULT(D149:P161, R149:R161))</f>
        <v>1.2906927719340566E-5</v>
      </c>
      <c r="H11" s="156">
        <f ca="1">$E$53*SQRT(EXP(2*D11+2*F11)-EXP(2*D11+F11))</f>
        <v>17915.918518215796</v>
      </c>
      <c r="I11" s="157">
        <f ca="1">IFERROR(H11/$G$53,"")</f>
        <v>0.15838676142170177</v>
      </c>
      <c r="J11" s="156">
        <f ca="1">$E$53*SQRT(EXP(2*E11+2*G11)-EXP(2*E11+G11))</f>
        <v>11612.329498068673</v>
      </c>
      <c r="K11" s="157">
        <f ca="1">IFERROR(J11/$G$53,"")</f>
        <v>0.10265950137531427</v>
      </c>
      <c r="L11" s="362">
        <f ca="1">L9</f>
        <v>6135.9562266584016</v>
      </c>
      <c r="M11" s="155">
        <f ca="1">M9</f>
        <v>5047.9074789512169</v>
      </c>
      <c r="N11" s="155">
        <f ca="1">SQRT(L11^2+H11^2)</f>
        <v>18937.531390516971</v>
      </c>
      <c r="O11" s="158">
        <f ca="1">SQRT(M11^2+J11^2)</f>
        <v>12662.052214699142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2.2268117369375422E-3</v>
      </c>
      <c r="E13" s="207" t="s">
        <v>32</v>
      </c>
      <c r="F13" s="154">
        <f ca="1">SUMPRODUCT(J40:J52,J40:J52,T132:T144)</f>
        <v>1.934702801837682E-5</v>
      </c>
      <c r="G13" s="206" t="s">
        <v>32</v>
      </c>
      <c r="H13" s="156">
        <f ca="1">$E$53*SQRT(EXP(2*D13+2*F13)-EXP(2*D13+F13))</f>
        <v>14223.621092975176</v>
      </c>
      <c r="I13" s="157">
        <f ca="1">IFERROR(H13/$G$53,"")</f>
        <v>0.12574478268112255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1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1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223558</v>
      </c>
      <c r="F19" s="34">
        <v>223558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224036</v>
      </c>
      <c r="F20" s="34">
        <v>224036</v>
      </c>
      <c r="G20" s="217">
        <f t="shared" ca="1" si="2"/>
        <v>0</v>
      </c>
      <c r="H20" s="129">
        <f t="shared" ca="1" si="3"/>
        <v>0</v>
      </c>
      <c r="I20" s="36" t="str">
        <f t="shared" ca="1" si="4"/>
        <v/>
      </c>
      <c r="J20" s="101">
        <f t="shared" ca="1" si="5"/>
        <v>0</v>
      </c>
      <c r="K20" s="38" t="str">
        <f t="shared" ca="1" si="6"/>
        <v/>
      </c>
      <c r="L20" s="35">
        <f t="shared" ca="1" si="7"/>
        <v>0</v>
      </c>
      <c r="M20" s="35">
        <f t="shared" ref="M20:M31" ca="1" si="11">ABS(H41-1)*E41</f>
        <v>0</v>
      </c>
      <c r="N20" s="35">
        <f t="shared" ca="1" si="8"/>
        <v>0</v>
      </c>
      <c r="O20" s="130">
        <f t="shared" ca="1" si="9"/>
        <v>0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223697</v>
      </c>
      <c r="F21" s="34">
        <v>223697</v>
      </c>
      <c r="G21" s="217">
        <f t="shared" ca="1" si="2"/>
        <v>0</v>
      </c>
      <c r="H21" s="129">
        <f t="shared" ca="1" si="3"/>
        <v>0</v>
      </c>
      <c r="I21" s="36" t="str">
        <f t="shared" ca="1" si="4"/>
        <v/>
      </c>
      <c r="J21" s="101">
        <f t="shared" ca="1" si="5"/>
        <v>0</v>
      </c>
      <c r="K21" s="38" t="str">
        <f t="shared" ca="1" si="6"/>
        <v/>
      </c>
      <c r="L21" s="35">
        <f t="shared" ca="1" si="7"/>
        <v>0</v>
      </c>
      <c r="M21" s="35">
        <f t="shared" ca="1" si="11"/>
        <v>0</v>
      </c>
      <c r="N21" s="35">
        <f t="shared" ca="1" si="8"/>
        <v>0</v>
      </c>
      <c r="O21" s="130">
        <f t="shared" ca="1" si="9"/>
        <v>0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214445</v>
      </c>
      <c r="F22" s="34">
        <v>214459</v>
      </c>
      <c r="G22" s="217">
        <f t="shared" ca="1" si="2"/>
        <v>-14</v>
      </c>
      <c r="H22" s="129">
        <f t="shared" ca="1" si="3"/>
        <v>42.964497719052126</v>
      </c>
      <c r="I22" s="36">
        <f t="shared" ca="1" si="4"/>
        <v>-3.0688926942180088</v>
      </c>
      <c r="J22" s="101">
        <f t="shared" ca="1" si="5"/>
        <v>42.964497719052126</v>
      </c>
      <c r="K22" s="38">
        <f t="shared" ca="1" si="6"/>
        <v>-3.0688926942180088</v>
      </c>
      <c r="L22" s="35">
        <f t="shared" ca="1" si="7"/>
        <v>8.3060639240828209</v>
      </c>
      <c r="M22" s="35">
        <f t="shared" ca="1" si="11"/>
        <v>8.3060639240828209</v>
      </c>
      <c r="N22" s="35">
        <f t="shared" ca="1" si="8"/>
        <v>43.760013278807236</v>
      </c>
      <c r="O22" s="130">
        <f t="shared" ca="1" si="9"/>
        <v>43.760013278807236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221628</v>
      </c>
      <c r="F23" s="34">
        <v>221616</v>
      </c>
      <c r="G23" s="217">
        <f t="shared" ca="1" si="2"/>
        <v>12</v>
      </c>
      <c r="H23" s="129">
        <f t="shared" ca="1" si="3"/>
        <v>131.24646734820578</v>
      </c>
      <c r="I23" s="36">
        <f t="shared" ca="1" si="4"/>
        <v>10.937205612350482</v>
      </c>
      <c r="J23" s="101">
        <f t="shared" ca="1" si="5"/>
        <v>89.364782959123602</v>
      </c>
      <c r="K23" s="38">
        <f t="shared" ca="1" si="6"/>
        <v>7.4470652465936338</v>
      </c>
      <c r="L23" s="35">
        <f t="shared" ca="1" si="7"/>
        <v>39.117287424179587</v>
      </c>
      <c r="M23" s="35">
        <f t="shared" ca="1" si="11"/>
        <v>30.531822924450228</v>
      </c>
      <c r="N23" s="35">
        <f t="shared" ca="1" si="8"/>
        <v>136.9518067307238</v>
      </c>
      <c r="O23" s="130">
        <f t="shared" ca="1" si="9"/>
        <v>94.436521772147316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294673</v>
      </c>
      <c r="F24" s="34">
        <v>294705</v>
      </c>
      <c r="G24" s="217">
        <f t="shared" ca="1" si="2"/>
        <v>-32</v>
      </c>
      <c r="H24" s="129">
        <f t="shared" ca="1" si="3"/>
        <v>248.42712920147108</v>
      </c>
      <c r="I24" s="36">
        <f t="shared" ca="1" si="4"/>
        <v>-7.7633477875459711</v>
      </c>
      <c r="J24" s="101">
        <f t="shared" ca="1" si="5"/>
        <v>104.70051387993718</v>
      </c>
      <c r="K24" s="38">
        <f t="shared" ca="1" si="6"/>
        <v>-3.2718910587480368</v>
      </c>
      <c r="L24" s="35">
        <f t="shared" ca="1" si="7"/>
        <v>77.831982119237068</v>
      </c>
      <c r="M24" s="35">
        <f t="shared" ca="1" si="11"/>
        <v>25.817713362339962</v>
      </c>
      <c r="N24" s="35">
        <f t="shared" ca="1" si="8"/>
        <v>260.33412370239449</v>
      </c>
      <c r="O24" s="130">
        <f t="shared" ca="1" si="9"/>
        <v>107.83669101925774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269763</v>
      </c>
      <c r="F25" s="34">
        <v>269720</v>
      </c>
      <c r="G25" s="217">
        <f t="shared" ca="1" si="2"/>
        <v>43</v>
      </c>
      <c r="H25" s="129">
        <f t="shared" ca="1" si="3"/>
        <v>399.76386885213896</v>
      </c>
      <c r="I25" s="36">
        <f t="shared" ca="1" si="4"/>
        <v>9.296834159352068</v>
      </c>
      <c r="J25" s="101">
        <f t="shared" ca="1" si="5"/>
        <v>366.87294816239012</v>
      </c>
      <c r="K25" s="38">
        <f t="shared" ca="1" si="6"/>
        <v>8.5319290270323282</v>
      </c>
      <c r="L25" s="35">
        <f t="shared" ca="1" si="7"/>
        <v>129.01257340193413</v>
      </c>
      <c r="M25" s="35">
        <f t="shared" ca="1" si="11"/>
        <v>57.744817665735958</v>
      </c>
      <c r="N25" s="35">
        <f t="shared" ca="1" si="8"/>
        <v>420.06594117521553</v>
      </c>
      <c r="O25" s="130">
        <f t="shared" ca="1" si="9"/>
        <v>371.38958528829653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271810</v>
      </c>
      <c r="F26" s="34">
        <v>271688</v>
      </c>
      <c r="G26" s="217">
        <f t="shared" ca="1" si="2"/>
        <v>122</v>
      </c>
      <c r="H26" s="129">
        <f t="shared" ca="1" si="3"/>
        <v>563.30157976928228</v>
      </c>
      <c r="I26" s="36">
        <f t="shared" ca="1" si="4"/>
        <v>4.6172260636826419</v>
      </c>
      <c r="J26" s="101">
        <f t="shared" ca="1" si="5"/>
        <v>222.06831949931379</v>
      </c>
      <c r="K26" s="38">
        <f t="shared" ca="1" si="6"/>
        <v>1.8202321270435555</v>
      </c>
      <c r="L26" s="35">
        <f t="shared" ca="1" si="7"/>
        <v>183.69843635486214</v>
      </c>
      <c r="M26" s="35">
        <f t="shared" ca="1" si="11"/>
        <v>53.681224471489159</v>
      </c>
      <c r="N26" s="35">
        <f t="shared" ca="1" si="8"/>
        <v>592.49792007212181</v>
      </c>
      <c r="O26" s="130">
        <f t="shared" ca="1" si="9"/>
        <v>228.4644663531021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247245</v>
      </c>
      <c r="F27" s="34">
        <v>245940</v>
      </c>
      <c r="G27" s="217">
        <f t="shared" ca="1" si="2"/>
        <v>1305</v>
      </c>
      <c r="H27" s="129">
        <f t="shared" ca="1" si="3"/>
        <v>1807.5616218354294</v>
      </c>
      <c r="I27" s="36">
        <f t="shared" ca="1" si="4"/>
        <v>1.3851046910616318</v>
      </c>
      <c r="J27" s="101">
        <f t="shared" ca="1" si="5"/>
        <v>1484.8618808387607</v>
      </c>
      <c r="K27" s="38">
        <f t="shared" ca="1" si="6"/>
        <v>1.1378251960450274</v>
      </c>
      <c r="L27" s="35">
        <f t="shared" ca="1" si="7"/>
        <v>231.12935080836982</v>
      </c>
      <c r="M27" s="35">
        <f t="shared" ca="1" si="11"/>
        <v>397.95697239328706</v>
      </c>
      <c r="N27" s="35">
        <f t="shared" ca="1" si="8"/>
        <v>1822.278736510259</v>
      </c>
      <c r="O27" s="130">
        <f t="shared" ca="1" si="9"/>
        <v>1537.265285188101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267747</v>
      </c>
      <c r="F28" s="34">
        <v>264755</v>
      </c>
      <c r="G28" s="217">
        <f t="shared" ca="1" si="2"/>
        <v>2992</v>
      </c>
      <c r="H28" s="129">
        <f t="shared" ca="1" si="3"/>
        <v>2601.5150318745718</v>
      </c>
      <c r="I28" s="36">
        <f t="shared" ca="1" si="4"/>
        <v>0.86949031813989697</v>
      </c>
      <c r="J28" s="101">
        <f t="shared" ca="1" si="5"/>
        <v>1923.0794151937305</v>
      </c>
      <c r="K28" s="38">
        <f t="shared" ca="1" si="6"/>
        <v>0.64274044625458904</v>
      </c>
      <c r="L28" s="35">
        <f t="shared" ca="1" si="7"/>
        <v>349.05528309189486</v>
      </c>
      <c r="M28" s="35">
        <f t="shared" ca="1" si="11"/>
        <v>98.852680268492975</v>
      </c>
      <c r="N28" s="35">
        <f t="shared" ca="1" si="8"/>
        <v>2624.8276232399944</v>
      </c>
      <c r="O28" s="130">
        <f t="shared" ca="1" si="9"/>
        <v>1925.6184174280545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245398</v>
      </c>
      <c r="F29" s="34">
        <v>239800</v>
      </c>
      <c r="G29" s="217">
        <f t="shared" ca="1" si="2"/>
        <v>5598</v>
      </c>
      <c r="H29" s="129">
        <f t="shared" ca="1" si="3"/>
        <v>3615.9790830010743</v>
      </c>
      <c r="I29" s="36">
        <f t="shared" ca="1" si="4"/>
        <v>0.64594124383727658</v>
      </c>
      <c r="J29" s="101">
        <f t="shared" ca="1" si="5"/>
        <v>3114.2268600590105</v>
      </c>
      <c r="K29" s="38">
        <f t="shared" ca="1" si="6"/>
        <v>0.55631062166113088</v>
      </c>
      <c r="L29" s="35">
        <f t="shared" ca="1" si="7"/>
        <v>263.78038777466855</v>
      </c>
      <c r="M29" s="35">
        <f t="shared" ca="1" si="11"/>
        <v>584.46176918504659</v>
      </c>
      <c r="N29" s="35">
        <f t="shared" ca="1" si="8"/>
        <v>3625.5875140004337</v>
      </c>
      <c r="O29" s="130">
        <f t="shared" ca="1" si="9"/>
        <v>3168.5966129426947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259549</v>
      </c>
      <c r="F30" s="34">
        <v>246019</v>
      </c>
      <c r="G30" s="217">
        <f t="shared" ca="1" si="2"/>
        <v>13530</v>
      </c>
      <c r="H30" s="129">
        <f t="shared" ca="1" si="3"/>
        <v>6082.6469120229749</v>
      </c>
      <c r="I30" s="36">
        <f t="shared" ca="1" si="4"/>
        <v>0.44956739926259975</v>
      </c>
      <c r="J30" s="101">
        <f t="shared" ca="1" si="5"/>
        <v>5530.9073064480217</v>
      </c>
      <c r="K30" s="38">
        <f t="shared" ca="1" si="6"/>
        <v>0.40878841880621003</v>
      </c>
      <c r="L30" s="35">
        <f t="shared" ca="1" si="7"/>
        <v>1050.0166888110939</v>
      </c>
      <c r="M30" s="35">
        <f t="shared" ca="1" si="11"/>
        <v>770.19737964804926</v>
      </c>
      <c r="N30" s="35">
        <f t="shared" ca="1" si="8"/>
        <v>6172.6111576159119</v>
      </c>
      <c r="O30" s="130">
        <f t="shared" ca="1" si="9"/>
        <v>5584.2761067247411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262936</v>
      </c>
      <c r="F31" s="403">
        <v>173377</v>
      </c>
      <c r="G31" s="247">
        <f t="shared" ca="1" si="2"/>
        <v>89559</v>
      </c>
      <c r="H31" s="58">
        <f t="shared" ca="1" si="3"/>
        <v>12199.505065814506</v>
      </c>
      <c r="I31" s="47">
        <f t="shared" ca="1" si="4"/>
        <v>0.13621752214534003</v>
      </c>
      <c r="J31" s="161">
        <f t="shared" ca="1" si="5"/>
        <v>8499.5854712886594</v>
      </c>
      <c r="K31" s="49">
        <f t="shared" ca="1" si="6"/>
        <v>9.490487244485378E-2</v>
      </c>
      <c r="L31" s="46">
        <f t="shared" ca="1" si="7"/>
        <v>6020.3435930454361</v>
      </c>
      <c r="M31" s="46">
        <f t="shared" ca="1" si="11"/>
        <v>4936.653205711641</v>
      </c>
      <c r="N31" s="46">
        <f t="shared" ca="1" si="8"/>
        <v>13604.133961011888</v>
      </c>
      <c r="O31" s="131">
        <f t="shared" ca="1" si="9"/>
        <v>9829.2165535816875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3226485</v>
      </c>
      <c r="F32" s="358">
        <f>SUM(F19:F31)</f>
        <v>3113370</v>
      </c>
      <c r="G32" s="402">
        <f ca="1">SUM(G19:G31)</f>
        <v>113115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1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1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223558</v>
      </c>
      <c r="F40" s="32">
        <f t="array" ref="F40:F52">F19:F31</f>
        <v>223558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6.9288405183969545E-2</v>
      </c>
      <c r="K40" s="148">
        <f ca="1">SUM(J40:J$52)</f>
        <v>1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224036</v>
      </c>
      <c r="F41" s="32">
        <v>224036</v>
      </c>
      <c r="G41" s="217">
        <f t="shared" ca="1" si="15"/>
        <v>0</v>
      </c>
      <c r="H41" s="33">
        <f t="shared" si="16"/>
        <v>1</v>
      </c>
      <c r="I41" s="148">
        <f t="shared" si="17"/>
        <v>1</v>
      </c>
      <c r="J41" s="148">
        <f t="shared" ca="1" si="18"/>
        <v>6.9436554020861713E-2</v>
      </c>
      <c r="K41" s="148">
        <f ca="1">SUM(J41:J$52)</f>
        <v>0.93071159481603061</v>
      </c>
      <c r="L41" s="149">
        <f ca="1">SUM($M$40:$M41)</f>
        <v>0</v>
      </c>
      <c r="M41" s="149">
        <f t="shared" ca="1" si="19"/>
        <v>0</v>
      </c>
      <c r="N41" s="108">
        <f t="shared" ca="1" si="20"/>
        <v>0</v>
      </c>
      <c r="O41" s="397">
        <f t="shared" ref="O41:O52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223697</v>
      </c>
      <c r="F42" s="32">
        <v>223697</v>
      </c>
      <c r="G42" s="217">
        <f t="shared" ca="1" si="15"/>
        <v>0</v>
      </c>
      <c r="H42" s="33">
        <f t="shared" si="16"/>
        <v>1</v>
      </c>
      <c r="I42" s="148">
        <f t="shared" si="17"/>
        <v>1</v>
      </c>
      <c r="J42" s="148">
        <f t="shared" ca="1" si="18"/>
        <v>6.9331486121894256E-2</v>
      </c>
      <c r="K42" s="148">
        <f ca="1">SUM(J42:J$52)</f>
        <v>0.86127504079516892</v>
      </c>
      <c r="L42" s="149">
        <f ca="1">SUM($M$40:$M42)</f>
        <v>0</v>
      </c>
      <c r="M42" s="149">
        <f t="shared" ca="1" si="19"/>
        <v>0</v>
      </c>
      <c r="N42" s="108">
        <f t="shared" ca="1" si="20"/>
        <v>0</v>
      </c>
      <c r="O42" s="397">
        <f t="shared" si="22"/>
        <v>0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214445</v>
      </c>
      <c r="F43" s="32">
        <v>214459</v>
      </c>
      <c r="G43" s="217">
        <f t="shared" ca="1" si="15"/>
        <v>-14</v>
      </c>
      <c r="H43" s="33">
        <f t="shared" si="16"/>
        <v>1.0000387328402345</v>
      </c>
      <c r="I43" s="148">
        <f t="shared" si="17"/>
        <v>1.0000387328402345</v>
      </c>
      <c r="J43" s="148">
        <f t="shared" ca="1" si="18"/>
        <v>6.6463969304056889E-2</v>
      </c>
      <c r="K43" s="148">
        <f ca="1">SUM(J43:J$52)</f>
        <v>0.7919435546732746</v>
      </c>
      <c r="L43" s="149">
        <f ca="1">SUM($M$40:$M43)</f>
        <v>3.8645017201174201E-5</v>
      </c>
      <c r="M43" s="149">
        <f t="shared" ca="1" si="19"/>
        <v>3.8645017201174201E-5</v>
      </c>
      <c r="N43" s="108">
        <f t="shared" ca="1" si="20"/>
        <v>4.0137843705925038E-8</v>
      </c>
      <c r="O43" s="397">
        <f t="shared" si="22"/>
        <v>4.0137843705925038E-8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221628</v>
      </c>
      <c r="F44" s="32">
        <v>221616</v>
      </c>
      <c r="G44" s="217">
        <f t="shared" ca="1" si="15"/>
        <v>12</v>
      </c>
      <c r="H44" s="33">
        <f t="shared" si="16"/>
        <v>1.0001377615776186</v>
      </c>
      <c r="I44" s="148">
        <f t="shared" si="17"/>
        <v>1.0001764997537503</v>
      </c>
      <c r="J44" s="148">
        <f t="shared" ca="1" si="18"/>
        <v>6.8690231009907066E-2</v>
      </c>
      <c r="K44" s="148">
        <f ca="1">SUM(J44:J$52)</f>
        <v>0.72547958536921764</v>
      </c>
      <c r="L44" s="149">
        <f ca="1">SUM($M$40:$M44)</f>
        <v>1.7379149840479697E-4</v>
      </c>
      <c r="M44" s="149">
        <f t="shared" ca="1" si="19"/>
        <v>1.3514648120362276E-4</v>
      </c>
      <c r="N44" s="108">
        <f t="shared" ca="1" si="20"/>
        <v>3.5057004869264299E-7</v>
      </c>
      <c r="O44" s="397">
        <f t="shared" si="22"/>
        <v>1.6254217326635215E-7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294673</v>
      </c>
      <c r="F45" s="32">
        <v>294705</v>
      </c>
      <c r="G45" s="217">
        <f t="shared" ca="1" si="15"/>
        <v>-32</v>
      </c>
      <c r="H45" s="33">
        <f t="shared" si="16"/>
        <v>1.0000876147911832</v>
      </c>
      <c r="I45" s="148">
        <f t="shared" si="17"/>
        <v>1.0002641300089226</v>
      </c>
      <c r="J45" s="148">
        <f t="shared" ca="1" si="18"/>
        <v>9.1329418856743477E-2</v>
      </c>
      <c r="K45" s="148">
        <f ca="1">SUM(J45:J$52)</f>
        <v>0.65678935435931052</v>
      </c>
      <c r="L45" s="149">
        <f ca="1">SUM($M$40:$M45)</f>
        <v>2.6388166220135852E-4</v>
      </c>
      <c r="M45" s="149">
        <f t="shared" ca="1" si="19"/>
        <v>9.0090163796561519E-5</v>
      </c>
      <c r="N45" s="108">
        <f t="shared" ca="1" si="20"/>
        <v>7.1037502592851555E-7</v>
      </c>
      <c r="O45" s="397">
        <f t="shared" si="22"/>
        <v>1.2622303069459347E-7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269763</v>
      </c>
      <c r="F46" s="32">
        <v>269720</v>
      </c>
      <c r="G46" s="217">
        <f t="shared" ca="1" si="15"/>
        <v>43</v>
      </c>
      <c r="H46" s="33">
        <f t="shared" si="16"/>
        <v>1.000214057590054</v>
      </c>
      <c r="I46" s="148">
        <f t="shared" si="17"/>
        <v>1.0004782441380098</v>
      </c>
      <c r="J46" s="148">
        <f t="shared" ca="1" si="18"/>
        <v>8.3608942858869634E-2</v>
      </c>
      <c r="K46" s="148">
        <f ca="1">SUM(J46:J$52)</f>
        <v>0.56545993550256701</v>
      </c>
      <c r="L46" s="149">
        <f ca="1">SUM($M$40:$M46)</f>
        <v>4.999329455567255E-4</v>
      </c>
      <c r="M46" s="149">
        <f t="shared" ca="1" si="19"/>
        <v>2.3605128335536696E-4</v>
      </c>
      <c r="N46" s="108">
        <f t="shared" ca="1" si="20"/>
        <v>2.193848575198787E-6</v>
      </c>
      <c r="O46" s="397">
        <f t="shared" si="22"/>
        <v>1.8486741908531665E-6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271810</v>
      </c>
      <c r="F47" s="32">
        <v>271688</v>
      </c>
      <c r="G47" s="217">
        <f t="shared" ca="1" si="15"/>
        <v>122</v>
      </c>
      <c r="H47" s="33">
        <f t="shared" si="16"/>
        <v>1.000197495399255</v>
      </c>
      <c r="I47" s="148">
        <f t="shared" si="17"/>
        <v>1.0006758339882817</v>
      </c>
      <c r="J47" s="148">
        <f t="shared" ca="1" si="18"/>
        <v>8.4243379405142121E-2</v>
      </c>
      <c r="K47" s="148">
        <f ca="1">SUM(J47:J$52)</f>
        <v>0.48185099264369735</v>
      </c>
      <c r="L47" s="149">
        <f ca="1">SUM($M$40:$M47)</f>
        <v>6.7070270911608564E-4</v>
      </c>
      <c r="M47" s="149">
        <f t="shared" ca="1" si="19"/>
        <v>1.7076976355936011E-4</v>
      </c>
      <c r="N47" s="108">
        <f t="shared" ca="1" si="20"/>
        <v>4.2890955196438218E-6</v>
      </c>
      <c r="O47" s="397">
        <f t="shared" si="22"/>
        <v>6.6725768992470003E-7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247245</v>
      </c>
      <c r="F48" s="32">
        <v>245940</v>
      </c>
      <c r="G48" s="217">
        <f t="shared" ca="1" si="15"/>
        <v>1305</v>
      </c>
      <c r="H48" s="33">
        <f t="shared" si="16"/>
        <v>0.99839043470083</v>
      </c>
      <c r="I48" s="148">
        <f t="shared" si="17"/>
        <v>0.99906518089017626</v>
      </c>
      <c r="J48" s="148">
        <f t="shared" ca="1" si="18"/>
        <v>7.6629830915067018E-2</v>
      </c>
      <c r="K48" s="148">
        <f ca="1">SUM(J48:J$52)</f>
        <v>0.39760761323855526</v>
      </c>
      <c r="L48" s="149">
        <f ca="1">SUM($M$40:$M48)</f>
        <v>-9.0782002932331292E-4</v>
      </c>
      <c r="M48" s="149">
        <f t="shared" ca="1" si="19"/>
        <v>-1.5785227384393986E-3</v>
      </c>
      <c r="N48" s="108">
        <f t="shared" ca="1" si="20"/>
        <v>5.3540797026749788E-5</v>
      </c>
      <c r="O48" s="397">
        <f t="shared" si="22"/>
        <v>3.6179669858903698E-5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267747</v>
      </c>
      <c r="F49" s="32">
        <v>264755</v>
      </c>
      <c r="G49" s="217">
        <f t="shared" ca="1" si="15"/>
        <v>2992</v>
      </c>
      <c r="H49" s="33">
        <f t="shared" si="16"/>
        <v>0.99963079817787504</v>
      </c>
      <c r="I49" s="148">
        <f t="shared" si="17"/>
        <v>0.99869632420497001</v>
      </c>
      <c r="J49" s="148">
        <f t="shared" ca="1" si="18"/>
        <v>8.2984114291558775E-2</v>
      </c>
      <c r="K49" s="148">
        <f ca="1">SUM(J49:J$52)</f>
        <v>0.32097778232348823</v>
      </c>
      <c r="L49" s="149">
        <f ca="1">SUM($M$40:$M49)</f>
        <v>-1.1111405541430358E-3</v>
      </c>
      <c r="M49" s="149">
        <f t="shared" ca="1" si="19"/>
        <v>-2.0332052481972273E-4</v>
      </c>
      <c r="N49" s="108">
        <f t="shared" ca="1" si="20"/>
        <v>9.4603444229645909E-5</v>
      </c>
      <c r="O49" s="397">
        <f t="shared" si="22"/>
        <v>5.1604573851332754E-5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245398</v>
      </c>
      <c r="F50" s="32">
        <v>239800</v>
      </c>
      <c r="G50" s="217">
        <f t="shared" ca="1" si="15"/>
        <v>5598</v>
      </c>
      <c r="H50" s="33">
        <f t="shared" si="16"/>
        <v>1.0023816892117501</v>
      </c>
      <c r="I50" s="148">
        <f t="shared" si="17"/>
        <v>1.0010749084661434</v>
      </c>
      <c r="J50" s="148">
        <f t="shared" ca="1" si="18"/>
        <v>7.6057381329837262E-2</v>
      </c>
      <c r="K50" s="148">
        <f ca="1">SUM(J50:J$52)</f>
        <v>0.23799366803192945</v>
      </c>
      <c r="L50" s="149">
        <f ca="1">SUM($M$40:$M50)</f>
        <v>1.5458891473936662E-3</v>
      </c>
      <c r="M50" s="149">
        <f t="shared" ca="1" si="19"/>
        <v>2.657029701536702E-3</v>
      </c>
      <c r="N50" s="108">
        <f t="shared" ca="1" si="20"/>
        <v>2.1638446420002843E-4</v>
      </c>
      <c r="O50" s="397">
        <f t="shared" si="22"/>
        <v>1.6015712139097601E-4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259549</v>
      </c>
      <c r="F51" s="32">
        <v>246019</v>
      </c>
      <c r="G51" s="217">
        <f t="shared" ca="1" si="15"/>
        <v>13530</v>
      </c>
      <c r="H51" s="33">
        <f t="shared" si="16"/>
        <v>1.0029674449897632</v>
      </c>
      <c r="I51" s="148">
        <f t="shared" si="17"/>
        <v>1.0040455431876489</v>
      </c>
      <c r="J51" s="148">
        <f t="shared" ca="1" si="18"/>
        <v>8.0443268758416661E-2</v>
      </c>
      <c r="K51" s="148">
        <f ca="1">SUM(J51:J$52)</f>
        <v>0.1619362867020922</v>
      </c>
      <c r="L51" s="149">
        <f ca="1">SUM($M$40:$M51)</f>
        <v>4.2441294610699246E-3</v>
      </c>
      <c r="M51" s="149">
        <f t="shared" ca="1" si="19"/>
        <v>2.6982403136762583E-3</v>
      </c>
      <c r="N51" s="108">
        <f t="shared" ca="1" si="20"/>
        <v>5.4413368683113388E-4</v>
      </c>
      <c r="O51" s="397">
        <f t="shared" si="22"/>
        <v>4.5135301169546706E-4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262936</v>
      </c>
      <c r="F52" s="32">
        <v>173377</v>
      </c>
      <c r="G52" s="217">
        <f t="shared" ca="1" si="15"/>
        <v>89559</v>
      </c>
      <c r="H52" s="43">
        <f t="shared" si="16"/>
        <v>1.0187751133572871</v>
      </c>
      <c r="I52" s="44">
        <f t="shared" si="17"/>
        <v>1.0228966120768759</v>
      </c>
      <c r="J52" s="44">
        <f t="shared" ca="1" si="18"/>
        <v>8.1493017943675541E-2</v>
      </c>
      <c r="K52" s="44">
        <f ca="1">SUM(J52:J$52)</f>
        <v>8.1493017943675541E-2</v>
      </c>
      <c r="L52" s="135">
        <f ca="1">SUM($M$40:$M52)</f>
        <v>2.1998072949861062E-2</v>
      </c>
      <c r="M52" s="135">
        <f t="shared" ca="1" si="19"/>
        <v>1.7753943488791137E-2</v>
      </c>
      <c r="N52" s="109">
        <f t="shared" ca="1" si="20"/>
        <v>2.0537098581127925E-3</v>
      </c>
      <c r="O52" s="398">
        <f t="shared" si="22"/>
        <v>1.0069745730595203E-3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3226485</v>
      </c>
      <c r="F53" s="358">
        <f>SUM(F40:F52)</f>
        <v>3113370</v>
      </c>
      <c r="G53" s="402">
        <f ca="1">SUM(G40:G52)</f>
        <v>113115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1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v>233927</v>
      </c>
      <c r="E59" s="71">
        <v>225734</v>
      </c>
      <c r="F59" s="71">
        <v>224101</v>
      </c>
      <c r="G59" s="71">
        <v>223193</v>
      </c>
      <c r="H59" s="71">
        <v>222383</v>
      </c>
      <c r="I59" s="71">
        <v>223724</v>
      </c>
      <c r="J59" s="71">
        <v>223743</v>
      </c>
      <c r="K59" s="71">
        <v>223765</v>
      </c>
      <c r="L59" s="71">
        <v>223669</v>
      </c>
      <c r="M59" s="71">
        <v>223601</v>
      </c>
      <c r="N59" s="71">
        <v>223558</v>
      </c>
      <c r="O59" s="71">
        <v>223558</v>
      </c>
      <c r="P59" s="165">
        <v>223558</v>
      </c>
      <c r="Q59" s="176">
        <f t="shared" ref="Q59:Q71" ca="1" si="25">OFFSET($Q$58,$C59,-$C59)</f>
        <v>223558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v>230176</v>
      </c>
      <c r="E60" s="71">
        <v>224714</v>
      </c>
      <c r="F60" s="71">
        <v>222707</v>
      </c>
      <c r="G60" s="71">
        <v>221871</v>
      </c>
      <c r="H60" s="71">
        <v>225215</v>
      </c>
      <c r="I60" s="71">
        <v>223977</v>
      </c>
      <c r="J60" s="71">
        <v>224027</v>
      </c>
      <c r="K60" s="71">
        <v>223933</v>
      </c>
      <c r="L60" s="71">
        <v>223907</v>
      </c>
      <c r="M60" s="71">
        <v>224004</v>
      </c>
      <c r="N60" s="71">
        <v>224036</v>
      </c>
      <c r="O60" s="71">
        <v>224036</v>
      </c>
      <c r="P60" s="165"/>
      <c r="Q60" s="176">
        <f t="shared" ca="1" si="25"/>
        <v>224036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v>225361</v>
      </c>
      <c r="E61" s="71">
        <v>219714</v>
      </c>
      <c r="F61" s="71">
        <v>217321</v>
      </c>
      <c r="G61" s="71">
        <v>223774</v>
      </c>
      <c r="H61" s="71">
        <v>225325</v>
      </c>
      <c r="I61" s="71">
        <v>223809</v>
      </c>
      <c r="J61" s="71">
        <v>223680</v>
      </c>
      <c r="K61" s="71">
        <v>223450</v>
      </c>
      <c r="L61" s="71">
        <v>223544</v>
      </c>
      <c r="M61" s="71">
        <v>223660</v>
      </c>
      <c r="N61" s="71">
        <v>223697</v>
      </c>
      <c r="O61" s="71"/>
      <c r="P61" s="165"/>
      <c r="Q61" s="176">
        <f t="shared" ca="1" si="25"/>
        <v>223697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v>211284</v>
      </c>
      <c r="E62" s="71">
        <v>215963</v>
      </c>
      <c r="F62" s="71">
        <v>218664</v>
      </c>
      <c r="G62" s="71">
        <v>217849</v>
      </c>
      <c r="H62" s="71">
        <v>215981</v>
      </c>
      <c r="I62" s="71">
        <v>214561</v>
      </c>
      <c r="J62" s="71">
        <v>214391</v>
      </c>
      <c r="K62" s="71">
        <v>214395</v>
      </c>
      <c r="L62" s="71">
        <v>214468</v>
      </c>
      <c r="M62" s="71">
        <v>214445</v>
      </c>
      <c r="N62" s="71"/>
      <c r="O62" s="71"/>
      <c r="P62" s="165"/>
      <c r="Q62" s="176">
        <f t="shared" ca="1" si="25"/>
        <v>214445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v>212024</v>
      </c>
      <c r="E63" s="71">
        <v>221439</v>
      </c>
      <c r="F63" s="71">
        <v>220313</v>
      </c>
      <c r="G63" s="71">
        <v>218938</v>
      </c>
      <c r="H63" s="71">
        <v>218873</v>
      </c>
      <c r="I63" s="71">
        <v>220610</v>
      </c>
      <c r="J63" s="71">
        <v>220938</v>
      </c>
      <c r="K63" s="71">
        <v>221576</v>
      </c>
      <c r="L63" s="71">
        <v>221628</v>
      </c>
      <c r="M63" s="71"/>
      <c r="N63" s="71"/>
      <c r="O63" s="71"/>
      <c r="P63" s="165"/>
      <c r="Q63" s="176">
        <f t="shared" ca="1" si="25"/>
        <v>221628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v>289863</v>
      </c>
      <c r="E64" s="71">
        <v>298147</v>
      </c>
      <c r="F64" s="71">
        <v>295716</v>
      </c>
      <c r="G64" s="71">
        <v>293527</v>
      </c>
      <c r="H64" s="71">
        <v>293758</v>
      </c>
      <c r="I64" s="71">
        <v>294427</v>
      </c>
      <c r="J64" s="71">
        <v>294713</v>
      </c>
      <c r="K64" s="71">
        <v>294673</v>
      </c>
      <c r="L64" s="71"/>
      <c r="M64" s="71"/>
      <c r="N64" s="71"/>
      <c r="O64" s="71"/>
      <c r="P64" s="165"/>
      <c r="Q64" s="176">
        <f t="shared" ca="1" si="25"/>
        <v>294673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v>268568</v>
      </c>
      <c r="E65" s="71">
        <v>273222</v>
      </c>
      <c r="F65" s="71">
        <v>272219</v>
      </c>
      <c r="G65" s="71">
        <v>272657</v>
      </c>
      <c r="H65" s="71">
        <v>271057</v>
      </c>
      <c r="I65" s="71">
        <v>269817</v>
      </c>
      <c r="J65" s="71">
        <v>269763</v>
      </c>
      <c r="K65" s="71"/>
      <c r="L65" s="71"/>
      <c r="M65" s="71"/>
      <c r="N65" s="71"/>
      <c r="O65" s="71"/>
      <c r="P65" s="165"/>
      <c r="Q65" s="176">
        <f t="shared" ca="1" si="25"/>
        <v>269763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v>261945</v>
      </c>
      <c r="E66" s="71">
        <v>275360</v>
      </c>
      <c r="F66" s="71">
        <v>274935</v>
      </c>
      <c r="G66" s="71">
        <v>274262</v>
      </c>
      <c r="H66" s="71">
        <v>273275</v>
      </c>
      <c r="I66" s="71">
        <v>271810</v>
      </c>
      <c r="J66" s="72"/>
      <c r="K66" s="71"/>
      <c r="L66" s="71"/>
      <c r="M66" s="72"/>
      <c r="N66" s="71"/>
      <c r="O66" s="71"/>
      <c r="P66" s="165"/>
      <c r="Q66" s="176">
        <f t="shared" ca="1" si="25"/>
        <v>271810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v>232400</v>
      </c>
      <c r="E67" s="71">
        <v>241510</v>
      </c>
      <c r="F67" s="71">
        <v>242330</v>
      </c>
      <c r="G67" s="71">
        <v>247851</v>
      </c>
      <c r="H67" s="71">
        <v>247245</v>
      </c>
      <c r="I67" s="72"/>
      <c r="J67" s="71"/>
      <c r="K67" s="71"/>
      <c r="L67" s="71"/>
      <c r="M67" s="72"/>
      <c r="N67" s="71"/>
      <c r="O67" s="71"/>
      <c r="P67" s="165"/>
      <c r="Q67" s="176">
        <f t="shared" ca="1" si="25"/>
        <v>247245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v>235521</v>
      </c>
      <c r="E68" s="71">
        <v>251022</v>
      </c>
      <c r="F68" s="71">
        <v>267514</v>
      </c>
      <c r="G68" s="71">
        <v>267747</v>
      </c>
      <c r="H68" s="72"/>
      <c r="I68" s="71"/>
      <c r="J68" s="71"/>
      <c r="K68" s="71"/>
      <c r="L68" s="71"/>
      <c r="M68" s="72"/>
      <c r="N68" s="71"/>
      <c r="O68" s="71"/>
      <c r="P68" s="165"/>
      <c r="Q68" s="176">
        <f t="shared" ca="1" si="25"/>
        <v>267747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v>239385</v>
      </c>
      <c r="E69" s="71">
        <v>246401</v>
      </c>
      <c r="F69" s="71">
        <v>245398</v>
      </c>
      <c r="G69" s="72"/>
      <c r="H69" s="71"/>
      <c r="I69" s="71"/>
      <c r="J69" s="71"/>
      <c r="K69" s="71"/>
      <c r="L69" s="71"/>
      <c r="M69" s="72"/>
      <c r="N69" s="71"/>
      <c r="O69" s="71"/>
      <c r="P69" s="165"/>
      <c r="Q69" s="176">
        <f t="shared" ca="1" si="25"/>
        <v>245398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v>257904</v>
      </c>
      <c r="E70" s="71">
        <v>259549</v>
      </c>
      <c r="F70" s="72"/>
      <c r="G70" s="71"/>
      <c r="H70" s="71"/>
      <c r="I70" s="71"/>
      <c r="J70" s="71"/>
      <c r="K70" s="71"/>
      <c r="L70" s="71"/>
      <c r="M70" s="72"/>
      <c r="N70" s="71"/>
      <c r="O70" s="71"/>
      <c r="P70" s="165"/>
      <c r="Q70" s="176">
        <f t="shared" ca="1" si="25"/>
        <v>259549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v>262936</v>
      </c>
      <c r="E71" s="72"/>
      <c r="F71" s="71"/>
      <c r="G71" s="71"/>
      <c r="H71" s="71"/>
      <c r="I71" s="71"/>
      <c r="J71" s="71"/>
      <c r="K71" s="71"/>
      <c r="L71" s="71"/>
      <c r="M71" s="72"/>
      <c r="N71" s="71"/>
      <c r="O71" s="71"/>
      <c r="P71" s="165"/>
      <c r="Q71" s="176">
        <f t="shared" ca="1" si="25"/>
        <v>262936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3226485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1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si="29">IF(ISERROR(E59/D59),"",IF(E59/D59=0,"",E59/D59))</f>
        <v>0.96497625327559455</v>
      </c>
      <c r="E77" s="79">
        <f t="shared" si="29"/>
        <v>0.99276582171936878</v>
      </c>
      <c r="F77" s="79">
        <f t="shared" si="29"/>
        <v>0.99594825547409427</v>
      </c>
      <c r="G77" s="79">
        <f t="shared" si="29"/>
        <v>0.99637085392463021</v>
      </c>
      <c r="H77" s="79">
        <f t="shared" si="29"/>
        <v>1.006030137195739</v>
      </c>
      <c r="I77" s="79">
        <f t="shared" si="29"/>
        <v>1.0000849260696214</v>
      </c>
      <c r="J77" s="79">
        <f t="shared" si="29"/>
        <v>1.0000983270985013</v>
      </c>
      <c r="K77" s="79">
        <f t="shared" si="29"/>
        <v>0.99957097848188947</v>
      </c>
      <c r="L77" s="79">
        <f t="shared" si="29"/>
        <v>0.99969597932659415</v>
      </c>
      <c r="M77" s="79">
        <f t="shared" si="29"/>
        <v>0.99980769316774076</v>
      </c>
      <c r="N77" s="79">
        <f t="shared" si="29"/>
        <v>1</v>
      </c>
      <c r="O77" s="79">
        <f t="shared" si="29"/>
        <v>1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si="29"/>
        <v>0.97627033226748228</v>
      </c>
      <c r="E78" s="79">
        <f t="shared" si="29"/>
        <v>0.9910686472582928</v>
      </c>
      <c r="F78" s="79">
        <f t="shared" si="29"/>
        <v>0.99624618893882999</v>
      </c>
      <c r="G78" s="79">
        <f t="shared" si="29"/>
        <v>1.0150718210131113</v>
      </c>
      <c r="H78" s="79">
        <f t="shared" si="29"/>
        <v>0.99450303043758181</v>
      </c>
      <c r="I78" s="79">
        <f t="shared" si="29"/>
        <v>1.0002232372073918</v>
      </c>
      <c r="J78" s="79">
        <f t="shared" si="29"/>
        <v>0.99958040771871248</v>
      </c>
      <c r="K78" s="79">
        <f t="shared" si="29"/>
        <v>0.99988389384324772</v>
      </c>
      <c r="L78" s="79">
        <f t="shared" si="29"/>
        <v>1.0004332155761098</v>
      </c>
      <c r="M78" s="79">
        <f t="shared" si="29"/>
        <v>1.0001428545918822</v>
      </c>
      <c r="N78" s="79">
        <f t="shared" si="29"/>
        <v>1</v>
      </c>
      <c r="O78" s="79" t="str">
        <f t="shared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si="29"/>
        <v>0.97494242570808609</v>
      </c>
      <c r="E79" s="79">
        <f t="shared" si="29"/>
        <v>0.98910856841166239</v>
      </c>
      <c r="F79" s="79">
        <f t="shared" si="29"/>
        <v>1.0296934028464806</v>
      </c>
      <c r="G79" s="79">
        <f t="shared" si="29"/>
        <v>1.0069311001278076</v>
      </c>
      <c r="H79" s="79">
        <f t="shared" si="29"/>
        <v>0.99327194053034507</v>
      </c>
      <c r="I79" s="79">
        <f t="shared" si="29"/>
        <v>0.99942361567229199</v>
      </c>
      <c r="J79" s="79">
        <f t="shared" si="29"/>
        <v>0.99897174535050071</v>
      </c>
      <c r="K79" s="79">
        <f t="shared" si="29"/>
        <v>1.0004206757663907</v>
      </c>
      <c r="L79" s="79">
        <f t="shared" si="29"/>
        <v>1.0005189135024872</v>
      </c>
      <c r="M79" s="79">
        <f t="shared" si="29"/>
        <v>1.0001654296700349</v>
      </c>
      <c r="N79" s="79" t="str">
        <f t="shared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si="29"/>
        <v>1.0221455481721284</v>
      </c>
      <c r="E80" s="79">
        <f t="shared" si="29"/>
        <v>1.0125067719933507</v>
      </c>
      <c r="F80" s="79">
        <f t="shared" si="29"/>
        <v>0.99627282040024878</v>
      </c>
      <c r="G80" s="79">
        <f t="shared" si="29"/>
        <v>0.99142525327176168</v>
      </c>
      <c r="H80" s="79">
        <f t="shared" si="29"/>
        <v>0.99342534760002033</v>
      </c>
      <c r="I80" s="79">
        <f t="shared" si="29"/>
        <v>0.99920768452794306</v>
      </c>
      <c r="J80" s="79">
        <f t="shared" si="29"/>
        <v>1.0000186574996153</v>
      </c>
      <c r="K80" s="79">
        <f t="shared" si="29"/>
        <v>1.0003404930152289</v>
      </c>
      <c r="L80" s="79">
        <f t="shared" si="29"/>
        <v>0.9998927578939516</v>
      </c>
      <c r="M80" s="79" t="str">
        <f t="shared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si="29"/>
        <v>1.0444053503376975</v>
      </c>
      <c r="E81" s="79">
        <f t="shared" si="29"/>
        <v>0.99491507819309155</v>
      </c>
      <c r="F81" s="79">
        <f t="shared" si="29"/>
        <v>0.99375887941247221</v>
      </c>
      <c r="G81" s="79">
        <f t="shared" si="29"/>
        <v>0.99970311229663189</v>
      </c>
      <c r="H81" s="79">
        <f t="shared" si="29"/>
        <v>1.0079361090678156</v>
      </c>
      <c r="I81" s="79">
        <f t="shared" si="29"/>
        <v>1.0014867866370518</v>
      </c>
      <c r="J81" s="79">
        <f t="shared" si="29"/>
        <v>1.0028876879486552</v>
      </c>
      <c r="K81" s="79">
        <f t="shared" si="29"/>
        <v>1.0002346824565838</v>
      </c>
      <c r="L81" s="79" t="str">
        <f t="shared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si="29"/>
        <v>1.0285790183638477</v>
      </c>
      <c r="E82" s="79">
        <f t="shared" si="29"/>
        <v>0.99184630400440055</v>
      </c>
      <c r="F82" s="79">
        <f t="shared" si="29"/>
        <v>0.99259762745336744</v>
      </c>
      <c r="G82" s="79">
        <f t="shared" si="29"/>
        <v>1.0007869804140674</v>
      </c>
      <c r="H82" s="79">
        <f t="shared" si="29"/>
        <v>1.0022773847861164</v>
      </c>
      <c r="I82" s="79">
        <f t="shared" si="29"/>
        <v>1.0009713783042995</v>
      </c>
      <c r="J82" s="79">
        <f t="shared" si="29"/>
        <v>0.99986427473508122</v>
      </c>
      <c r="K82" s="79" t="str">
        <f t="shared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si="29"/>
        <v>1.017328944624825</v>
      </c>
      <c r="E83" s="79">
        <f t="shared" si="29"/>
        <v>0.99632899254086416</v>
      </c>
      <c r="F83" s="79">
        <f t="shared" si="29"/>
        <v>1.0016089986371268</v>
      </c>
      <c r="G83" s="79">
        <f t="shared" si="29"/>
        <v>0.99413182129928812</v>
      </c>
      <c r="H83" s="79">
        <f t="shared" si="29"/>
        <v>0.99542531644635635</v>
      </c>
      <c r="I83" s="79">
        <f t="shared" si="29"/>
        <v>0.99979986435250556</v>
      </c>
      <c r="J83" s="79" t="str">
        <f t="shared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si="29"/>
        <v>1.0512130409055336</v>
      </c>
      <c r="E84" s="79">
        <f t="shared" si="29"/>
        <v>0.99845656595002907</v>
      </c>
      <c r="F84" s="79">
        <f t="shared" si="29"/>
        <v>0.99755214868969033</v>
      </c>
      <c r="G84" s="79">
        <f t="shared" si="29"/>
        <v>0.99640125135819035</v>
      </c>
      <c r="H84" s="79">
        <f t="shared" si="29"/>
        <v>0.99463909980788578</v>
      </c>
      <c r="I84" s="79" t="str">
        <f t="shared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si="29"/>
        <v>1.0391996557659209</v>
      </c>
      <c r="E85" s="79">
        <f t="shared" si="29"/>
        <v>1.003395304542255</v>
      </c>
      <c r="F85" s="79">
        <f t="shared" si="29"/>
        <v>1.0227829818842076</v>
      </c>
      <c r="G85" s="79">
        <f t="shared" si="29"/>
        <v>0.99755498263069342</v>
      </c>
      <c r="H85" s="79" t="str">
        <f t="shared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si="29"/>
        <v>1.0658157871272624</v>
      </c>
      <c r="E86" s="79">
        <f t="shared" si="29"/>
        <v>1.0656994207679009</v>
      </c>
      <c r="F86" s="79">
        <f t="shared" si="29"/>
        <v>1.0008709824532547</v>
      </c>
      <c r="G86" s="79" t="str">
        <f t="shared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si="29"/>
        <v>1.0293084362010987</v>
      </c>
      <c r="E87" s="79">
        <f t="shared" si="29"/>
        <v>0.99592939963717675</v>
      </c>
      <c r="F87" s="79" t="str">
        <f t="shared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si="29"/>
        <v>1.0063783423289285</v>
      </c>
      <c r="E88" s="81" t="str">
        <f t="shared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si="31">IFERROR(SUMPRODUCT($A$59:$A$71, E$59:E$71, --($C$59:$C$71&lt;$M$1+1-D$58))/SUMPRODUCT($A$59:$A$71, D$59:D$71, --($C$59:$C$71&lt;$M$1+1-D$58)), 1)</f>
        <v>1.0187751133572871</v>
      </c>
      <c r="E89" s="182">
        <f t="shared" si="31"/>
        <v>1.0029674449897632</v>
      </c>
      <c r="F89" s="182">
        <f t="shared" si="31"/>
        <v>1.0023816892117501</v>
      </c>
      <c r="G89" s="182">
        <f t="shared" si="31"/>
        <v>0.99963079817787504</v>
      </c>
      <c r="H89" s="182">
        <f t="shared" si="31"/>
        <v>0.99839043470083</v>
      </c>
      <c r="I89" s="182">
        <f t="shared" si="31"/>
        <v>1.000197495399255</v>
      </c>
      <c r="J89" s="182">
        <f t="shared" si="31"/>
        <v>1.000214057590054</v>
      </c>
      <c r="K89" s="182">
        <f t="shared" si="31"/>
        <v>1.0000876147911832</v>
      </c>
      <c r="L89" s="182">
        <f t="shared" si="31"/>
        <v>1.0001377615776186</v>
      </c>
      <c r="M89" s="182">
        <f t="shared" si="31"/>
        <v>1.0000387328402345</v>
      </c>
      <c r="N89" s="182">
        <f t="shared" si="31"/>
        <v>1</v>
      </c>
      <c r="O89" s="182">
        <f t="shared" si="31"/>
        <v>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si="32">D89*E90</f>
        <v>1.0228966120768759</v>
      </c>
      <c r="E90" s="182">
        <f t="shared" si="32"/>
        <v>1.0040455431876489</v>
      </c>
      <c r="F90" s="182">
        <f t="shared" si="32"/>
        <v>1.0010749084661434</v>
      </c>
      <c r="G90" s="182">
        <f>G89*H90</f>
        <v>0.99869632420497001</v>
      </c>
      <c r="H90" s="182">
        <f t="shared" si="32"/>
        <v>0.99906518089017626</v>
      </c>
      <c r="I90" s="182">
        <f t="shared" si="32"/>
        <v>1.0006758339882817</v>
      </c>
      <c r="J90" s="182">
        <f t="shared" si="32"/>
        <v>1.0004782441380098</v>
      </c>
      <c r="K90" s="182">
        <f t="shared" si="32"/>
        <v>1.0002641300089226</v>
      </c>
      <c r="L90" s="182">
        <f t="shared" si="32"/>
        <v>1.0001764997537503</v>
      </c>
      <c r="M90" s="182">
        <f t="shared" si="32"/>
        <v>1.0000387328402345</v>
      </c>
      <c r="N90" s="182">
        <f t="shared" si="32"/>
        <v>1</v>
      </c>
      <c r="O90" s="182">
        <f t="shared" si="32"/>
        <v>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1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si="35">IFERROR(LN(D77), "")</f>
        <v>-3.5651785950498269E-2</v>
      </c>
      <c r="E95" s="136">
        <f t="shared" si="35"/>
        <v>-7.260471833236388E-3</v>
      </c>
      <c r="F95" s="136">
        <f t="shared" si="35"/>
        <v>-4.0599750823548482E-3</v>
      </c>
      <c r="G95" s="136">
        <f t="shared" si="35"/>
        <v>-3.6357474022806792E-3</v>
      </c>
      <c r="H95" s="136">
        <f t="shared" si="35"/>
        <v>6.0120286798647643E-3</v>
      </c>
      <c r="I95" s="136">
        <f t="shared" si="35"/>
        <v>8.4922463606915903E-5</v>
      </c>
      <c r="J95" s="136">
        <f t="shared" si="35"/>
        <v>9.8322264709036779E-5</v>
      </c>
      <c r="K95" s="136">
        <f t="shared" si="35"/>
        <v>-4.2911357417232509E-4</v>
      </c>
      <c r="L95" s="136">
        <f t="shared" si="35"/>
        <v>-3.0406689705964442E-4</v>
      </c>
      <c r="M95" s="136">
        <f t="shared" si="35"/>
        <v>-1.9232532558907087E-4</v>
      </c>
      <c r="N95" s="136">
        <f t="shared" si="35"/>
        <v>0</v>
      </c>
      <c r="O95" s="136">
        <f t="shared" si="35"/>
        <v>0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si="35"/>
        <v>-2.4015751138606403E-2</v>
      </c>
      <c r="E96" s="136">
        <f t="shared" si="35"/>
        <v>-8.9714763567091387E-3</v>
      </c>
      <c r="F96" s="136">
        <f t="shared" si="35"/>
        <v>-3.7608742914733177E-3</v>
      </c>
      <c r="G96" s="136">
        <f t="shared" si="35"/>
        <v>1.4959369609235813E-2</v>
      </c>
      <c r="H96" s="136">
        <f t="shared" si="35"/>
        <v>-5.5121334955866297E-3</v>
      </c>
      <c r="I96" s="136">
        <f t="shared" si="35"/>
        <v>2.2321229367414135E-4</v>
      </c>
      <c r="J96" s="136">
        <f t="shared" si="35"/>
        <v>-4.1968033476067542E-4</v>
      </c>
      <c r="K96" s="136">
        <f t="shared" si="35"/>
        <v>-1.1611289759387428E-4</v>
      </c>
      <c r="L96" s="136">
        <f t="shared" si="35"/>
        <v>4.3312176533461384E-4</v>
      </c>
      <c r="M96" s="136">
        <f t="shared" si="35"/>
        <v>1.428443891366857E-4</v>
      </c>
      <c r="N96" s="136">
        <f t="shared" si="35"/>
        <v>0</v>
      </c>
      <c r="O96" s="136" t="str">
        <f t="shared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si="35"/>
        <v>-2.5376860283651721E-2</v>
      </c>
      <c r="E97" s="136">
        <f t="shared" si="35"/>
        <v>-1.0951177437283017E-2</v>
      </c>
      <c r="F97" s="136">
        <f t="shared" si="35"/>
        <v>2.9261090790548613E-2</v>
      </c>
      <c r="G97" s="136">
        <f t="shared" si="35"/>
        <v>6.9071904698945379E-3</v>
      </c>
      <c r="H97" s="136">
        <f t="shared" si="35"/>
        <v>-6.750794896017224E-3</v>
      </c>
      <c r="I97" s="136">
        <f t="shared" si="35"/>
        <v>-5.7655050101081931E-4</v>
      </c>
      <c r="J97" s="136">
        <f t="shared" si="35"/>
        <v>-1.0287836659849342E-3</v>
      </c>
      <c r="K97" s="136">
        <f t="shared" si="35"/>
        <v>4.2058730714806625E-4</v>
      </c>
      <c r="L97" s="136">
        <f t="shared" si="35"/>
        <v>5.1877891343373502E-4</v>
      </c>
      <c r="M97" s="136">
        <f t="shared" si="35"/>
        <v>1.6541598805590776E-4</v>
      </c>
      <c r="N97" s="136" t="str">
        <f t="shared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si="35"/>
        <v>2.1903896682674992E-2</v>
      </c>
      <c r="E98" s="136">
        <f t="shared" si="35"/>
        <v>1.2429208364684509E-2</v>
      </c>
      <c r="F98" s="136">
        <f t="shared" si="35"/>
        <v>-3.7341428411879719E-3</v>
      </c>
      <c r="G98" s="136">
        <f t="shared" si="35"/>
        <v>-8.6117213862452868E-3</v>
      </c>
      <c r="H98" s="136">
        <f t="shared" si="35"/>
        <v>-6.5963606287569882E-3</v>
      </c>
      <c r="I98" s="136">
        <f t="shared" si="35"/>
        <v>-7.9262951985481077E-4</v>
      </c>
      <c r="J98" s="136">
        <f t="shared" si="35"/>
        <v>1.8657325566290006E-5</v>
      </c>
      <c r="K98" s="136">
        <f t="shared" si="35"/>
        <v>3.4043506063721041E-4</v>
      </c>
      <c r="L98" s="136">
        <f t="shared" si="35"/>
        <v>-1.0724785689421341E-4</v>
      </c>
      <c r="M98" s="136" t="str">
        <f t="shared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si="35"/>
        <v>4.3447680711462752E-2</v>
      </c>
      <c r="E99" s="136">
        <f t="shared" si="35"/>
        <v>-5.0978940155957291E-3</v>
      </c>
      <c r="F99" s="136">
        <f t="shared" si="35"/>
        <v>-6.2606777956809075E-3</v>
      </c>
      <c r="G99" s="136">
        <f t="shared" si="35"/>
        <v>-2.9693178324704693E-4</v>
      </c>
      <c r="H99" s="136">
        <f t="shared" si="35"/>
        <v>7.9047837790410143E-3</v>
      </c>
      <c r="I99" s="136">
        <f t="shared" si="35"/>
        <v>1.4856824641106493E-3</v>
      </c>
      <c r="J99" s="136">
        <f t="shared" si="35"/>
        <v>2.8835265870285364E-3</v>
      </c>
      <c r="K99" s="136">
        <f t="shared" si="35"/>
        <v>2.3465492296373026E-4</v>
      </c>
      <c r="L99" s="136" t="str">
        <f t="shared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si="35"/>
        <v>2.8178255904323813E-2</v>
      </c>
      <c r="E100" s="136">
        <f t="shared" si="35"/>
        <v>-8.1871191804404712E-3</v>
      </c>
      <c r="F100" s="136">
        <f t="shared" si="35"/>
        <v>-7.4299060660201147E-3</v>
      </c>
      <c r="G100" s="136">
        <f t="shared" si="35"/>
        <v>7.8667090735454594E-4</v>
      </c>
      <c r="H100" s="136">
        <f t="shared" si="35"/>
        <v>2.2747954758763618E-3</v>
      </c>
      <c r="I100" s="136">
        <f t="shared" si="35"/>
        <v>9.7090682169507776E-4</v>
      </c>
      <c r="J100" s="136">
        <f t="shared" si="35"/>
        <v>-1.3573447642605213E-4</v>
      </c>
      <c r="K100" s="136" t="str">
        <f t="shared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si="35"/>
        <v>1.7180510811137622E-2</v>
      </c>
      <c r="E101" s="136">
        <f t="shared" si="35"/>
        <v>-3.6777621430821696E-3</v>
      </c>
      <c r="F101" s="136">
        <f t="shared" si="35"/>
        <v>1.6077055856459172E-3</v>
      </c>
      <c r="G101" s="136">
        <f t="shared" si="35"/>
        <v>-5.8854641171242564E-3</v>
      </c>
      <c r="H101" s="136">
        <f t="shared" si="35"/>
        <v>-4.5851794409265218E-3</v>
      </c>
      <c r="I101" s="136">
        <f t="shared" si="35"/>
        <v>-2.0015567730563355E-4</v>
      </c>
      <c r="J101" s="136" t="str">
        <f t="shared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si="35"/>
        <v>4.9944774403311049E-2</v>
      </c>
      <c r="E102" s="136">
        <f t="shared" si="35"/>
        <v>-1.5446263713083915E-3</v>
      </c>
      <c r="F102" s="136">
        <f t="shared" si="35"/>
        <v>-2.4508521964773824E-3</v>
      </c>
      <c r="G102" s="136">
        <f t="shared" si="35"/>
        <v>-3.6052397155442763E-3</v>
      </c>
      <c r="H102" s="136">
        <f t="shared" si="35"/>
        <v>-5.3753213810099612E-3</v>
      </c>
      <c r="I102" s="136" t="str">
        <f t="shared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si="35"/>
        <v>3.8450855125084012E-2</v>
      </c>
      <c r="E103" s="136">
        <f t="shared" si="35"/>
        <v>3.3895535097822047E-3</v>
      </c>
      <c r="F103" s="136">
        <f t="shared" si="35"/>
        <v>2.2527325544227608E-2</v>
      </c>
      <c r="G103" s="136">
        <f t="shared" si="35"/>
        <v>-2.4480113054208556E-3</v>
      </c>
      <c r="H103" s="136" t="str">
        <f t="shared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si="35"/>
        <v>6.3740503237779245E-2</v>
      </c>
      <c r="E104" s="136">
        <f t="shared" si="35"/>
        <v>6.3631316721965425E-2</v>
      </c>
      <c r="F104" s="136">
        <f t="shared" si="35"/>
        <v>8.7060336813942407E-4</v>
      </c>
      <c r="G104" s="136" t="str">
        <f t="shared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si="35"/>
        <v>2.8887155573428341E-2</v>
      </c>
      <c r="E105" s="136">
        <f t="shared" si="35"/>
        <v>-4.07890780833799E-3</v>
      </c>
      <c r="F105" s="136" t="str">
        <f t="shared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si="35"/>
        <v>6.3580867890482284E-3</v>
      </c>
      <c r="E106" s="137" t="str">
        <f t="shared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si="37">IFERROR(AVERAGE(D95:D106), 0)</f>
        <v>1.7753943488791137E-2</v>
      </c>
      <c r="E107" s="138">
        <f t="shared" si="37"/>
        <v>2.6982403136762583E-3</v>
      </c>
      <c r="F107" s="138">
        <f t="shared" si="37"/>
        <v>2.657029701536702E-3</v>
      </c>
      <c r="G107" s="138">
        <f t="shared" si="37"/>
        <v>-2.0332052481972273E-4</v>
      </c>
      <c r="H107" s="138">
        <f t="shared" si="37"/>
        <v>-1.5785227384393983E-3</v>
      </c>
      <c r="I107" s="138">
        <f t="shared" si="37"/>
        <v>1.7076976355936011E-4</v>
      </c>
      <c r="J107" s="138">
        <f t="shared" si="37"/>
        <v>2.3605128335536687E-4</v>
      </c>
      <c r="K107" s="138">
        <f t="shared" si="37"/>
        <v>9.0090163796561519E-5</v>
      </c>
      <c r="L107" s="138">
        <f t="shared" si="37"/>
        <v>1.3514648120362276E-4</v>
      </c>
      <c r="M107" s="139">
        <f t="shared" si="37"/>
        <v>3.8645017201174201E-5</v>
      </c>
      <c r="N107" s="139">
        <f t="shared" si="37"/>
        <v>0</v>
      </c>
      <c r="O107" s="139">
        <f t="shared" si="37"/>
        <v>0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si="38">IFERROR(_xlfn.VAR.S(D95:D106), 0)</f>
        <v>1.0069745730595203E-3</v>
      </c>
      <c r="E108" s="139">
        <f t="shared" si="38"/>
        <v>4.5135301169546706E-4</v>
      </c>
      <c r="F108" s="139">
        <f t="shared" si="38"/>
        <v>1.6015712139097601E-4</v>
      </c>
      <c r="G108" s="139">
        <f t="shared" si="38"/>
        <v>5.1604573851332754E-5</v>
      </c>
      <c r="H108" s="139">
        <f t="shared" si="38"/>
        <v>3.6179669858903698E-5</v>
      </c>
      <c r="I108" s="139">
        <f t="shared" si="38"/>
        <v>6.6725768992470003E-7</v>
      </c>
      <c r="J108" s="139">
        <f t="shared" si="38"/>
        <v>1.8486741908531665E-6</v>
      </c>
      <c r="K108" s="139">
        <f t="shared" si="38"/>
        <v>1.2622303069459347E-7</v>
      </c>
      <c r="L108" s="139">
        <f t="shared" si="38"/>
        <v>1.6254217326635215E-7</v>
      </c>
      <c r="M108" s="140">
        <f t="shared" si="38"/>
        <v>4.0137843705925038E-8</v>
      </c>
      <c r="N108" s="140">
        <f t="shared" si="38"/>
        <v>0</v>
      </c>
      <c r="O108" s="140">
        <f t="shared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1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-3.5651785950498269E-2</v>
      </c>
      <c r="E113" s="136">
        <f t="shared" ca="1" si="41"/>
        <v>-7.260471833236388E-3</v>
      </c>
      <c r="F113" s="136">
        <f t="shared" ca="1" si="41"/>
        <v>-4.0599750823548482E-3</v>
      </c>
      <c r="G113" s="136">
        <f t="shared" ca="1" si="41"/>
        <v>-3.6357474022806792E-3</v>
      </c>
      <c r="H113" s="136">
        <f t="shared" ca="1" si="41"/>
        <v>6.0120286798647643E-3</v>
      </c>
      <c r="I113" s="136">
        <f t="shared" ca="1" si="41"/>
        <v>8.4922463606915903E-5</v>
      </c>
      <c r="J113" s="136">
        <f t="shared" ca="1" si="41"/>
        <v>9.8322264709036779E-5</v>
      </c>
      <c r="K113" s="136">
        <f t="shared" ca="1" si="41"/>
        <v>-4.2911357417232509E-4</v>
      </c>
      <c r="L113" s="136">
        <f t="shared" ca="1" si="41"/>
        <v>-3.0406689705964442E-4</v>
      </c>
      <c r="M113" s="136">
        <f t="shared" ca="1" si="41"/>
        <v>-1.9232532558907087E-4</v>
      </c>
      <c r="N113" s="136">
        <f t="shared" ca="1" si="41"/>
        <v>0</v>
      </c>
      <c r="O113" s="304">
        <f t="shared" ca="1" si="41"/>
        <v>0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-2.4015751138606403E-2</v>
      </c>
      <c r="E114" s="136">
        <f t="shared" ca="1" si="43"/>
        <v>-8.9714763567091387E-3</v>
      </c>
      <c r="F114" s="136">
        <f t="shared" ca="1" si="43"/>
        <v>-3.7608742914733177E-3</v>
      </c>
      <c r="G114" s="136">
        <f t="shared" ca="1" si="43"/>
        <v>1.4959369609235813E-2</v>
      </c>
      <c r="H114" s="136">
        <f t="shared" ca="1" si="43"/>
        <v>-5.5121334955866297E-3</v>
      </c>
      <c r="I114" s="136">
        <f t="shared" ca="1" si="43"/>
        <v>2.2321229367414135E-4</v>
      </c>
      <c r="J114" s="136">
        <f t="shared" ca="1" si="43"/>
        <v>-4.1968033476067542E-4</v>
      </c>
      <c r="K114" s="136">
        <f t="shared" ca="1" si="43"/>
        <v>-1.1611289759387428E-4</v>
      </c>
      <c r="L114" s="136">
        <f t="shared" ca="1" si="43"/>
        <v>4.3312176533461384E-4</v>
      </c>
      <c r="M114" s="136">
        <f t="shared" ca="1" si="43"/>
        <v>1.428443891366857E-4</v>
      </c>
      <c r="N114" s="136">
        <f t="shared" ca="1" si="43"/>
        <v>0</v>
      </c>
      <c r="O114" s="302">
        <f t="shared" ca="1" si="43"/>
        <v>0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-2.5376860283651721E-2</v>
      </c>
      <c r="E115" s="136">
        <f t="shared" ca="1" si="44"/>
        <v>-1.0951177437283017E-2</v>
      </c>
      <c r="F115" s="136">
        <f t="shared" ca="1" si="44"/>
        <v>2.9261090790548613E-2</v>
      </c>
      <c r="G115" s="136">
        <f t="shared" ca="1" si="44"/>
        <v>6.9071904698945379E-3</v>
      </c>
      <c r="H115" s="136">
        <f t="shared" ca="1" si="44"/>
        <v>-6.750794896017224E-3</v>
      </c>
      <c r="I115" s="136">
        <f t="shared" ca="1" si="44"/>
        <v>-5.7655050101081931E-4</v>
      </c>
      <c r="J115" s="136">
        <f t="shared" ca="1" si="44"/>
        <v>-1.0287836659849342E-3</v>
      </c>
      <c r="K115" s="136">
        <f t="shared" ca="1" si="44"/>
        <v>4.2058730714806625E-4</v>
      </c>
      <c r="L115" s="136">
        <f t="shared" ca="1" si="44"/>
        <v>5.1877891343373502E-4</v>
      </c>
      <c r="M115" s="136">
        <f t="shared" ca="1" si="44"/>
        <v>1.6541598805590776E-4</v>
      </c>
      <c r="N115" s="302">
        <f t="shared" ca="1" si="44"/>
        <v>0</v>
      </c>
      <c r="O115" s="136">
        <f t="shared" ca="1" si="44"/>
        <v>0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2.1903896682674992E-2</v>
      </c>
      <c r="E116" s="136">
        <f t="shared" ca="1" si="45"/>
        <v>1.2429208364684509E-2</v>
      </c>
      <c r="F116" s="136">
        <f t="shared" ca="1" si="45"/>
        <v>-3.7341428411879719E-3</v>
      </c>
      <c r="G116" s="136">
        <f t="shared" ca="1" si="45"/>
        <v>-8.6117213862452868E-3</v>
      </c>
      <c r="H116" s="136">
        <f t="shared" ca="1" si="45"/>
        <v>-6.5963606287569882E-3</v>
      </c>
      <c r="I116" s="136">
        <f t="shared" ca="1" si="45"/>
        <v>-7.9262951985481077E-4</v>
      </c>
      <c r="J116" s="136">
        <f t="shared" ca="1" si="45"/>
        <v>1.8657325566290006E-5</v>
      </c>
      <c r="K116" s="136">
        <f t="shared" ca="1" si="45"/>
        <v>3.4043506063721041E-4</v>
      </c>
      <c r="L116" s="136">
        <f t="shared" ca="1" si="45"/>
        <v>-1.0724785689421341E-4</v>
      </c>
      <c r="M116" s="302">
        <f t="shared" ca="1" si="45"/>
        <v>3.8645017201174201E-5</v>
      </c>
      <c r="N116" s="136">
        <f t="shared" ca="1" si="45"/>
        <v>0</v>
      </c>
      <c r="O116" s="136">
        <f t="shared" ca="1" si="45"/>
        <v>0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4.3447680711462752E-2</v>
      </c>
      <c r="E117" s="136">
        <f t="shared" ca="1" si="46"/>
        <v>-5.0978940155957291E-3</v>
      </c>
      <c r="F117" s="136">
        <f t="shared" ca="1" si="46"/>
        <v>-6.2606777956809075E-3</v>
      </c>
      <c r="G117" s="136">
        <f t="shared" ca="1" si="46"/>
        <v>-2.9693178324704693E-4</v>
      </c>
      <c r="H117" s="136">
        <f t="shared" ca="1" si="46"/>
        <v>7.9047837790410143E-3</v>
      </c>
      <c r="I117" s="136">
        <f t="shared" ca="1" si="46"/>
        <v>1.4856824641106493E-3</v>
      </c>
      <c r="J117" s="136">
        <f t="shared" ca="1" si="46"/>
        <v>2.8835265870285364E-3</v>
      </c>
      <c r="K117" s="136">
        <f t="shared" ca="1" si="46"/>
        <v>2.3465492296373026E-4</v>
      </c>
      <c r="L117" s="302">
        <f t="shared" ca="1" si="46"/>
        <v>1.3514648120362276E-4</v>
      </c>
      <c r="M117" s="136">
        <f t="shared" ca="1" si="46"/>
        <v>3.8645017201174201E-5</v>
      </c>
      <c r="N117" s="136">
        <f t="shared" ca="1" si="46"/>
        <v>0</v>
      </c>
      <c r="O117" s="136">
        <f t="shared" ca="1" si="46"/>
        <v>0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2.8178255904323813E-2</v>
      </c>
      <c r="E118" s="136">
        <f t="shared" ca="1" si="47"/>
        <v>-8.1871191804404712E-3</v>
      </c>
      <c r="F118" s="136">
        <f t="shared" ca="1" si="47"/>
        <v>-7.4299060660201147E-3</v>
      </c>
      <c r="G118" s="136">
        <f t="shared" ca="1" si="47"/>
        <v>7.8667090735454594E-4</v>
      </c>
      <c r="H118" s="136">
        <f t="shared" ca="1" si="47"/>
        <v>2.2747954758763618E-3</v>
      </c>
      <c r="I118" s="136">
        <f t="shared" ca="1" si="47"/>
        <v>9.7090682169507776E-4</v>
      </c>
      <c r="J118" s="136">
        <f t="shared" ca="1" si="47"/>
        <v>-1.3573447642605213E-4</v>
      </c>
      <c r="K118" s="302">
        <f t="shared" ca="1" si="47"/>
        <v>9.0090163796561519E-5</v>
      </c>
      <c r="L118" s="136">
        <f t="shared" ca="1" si="47"/>
        <v>1.3514648120362276E-4</v>
      </c>
      <c r="M118" s="136">
        <f t="shared" ca="1" si="47"/>
        <v>3.8645017201174201E-5</v>
      </c>
      <c r="N118" s="136">
        <f t="shared" ca="1" si="47"/>
        <v>0</v>
      </c>
      <c r="O118" s="136">
        <f t="shared" ca="1" si="47"/>
        <v>0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1.7180510811137622E-2</v>
      </c>
      <c r="E119" s="136">
        <f t="shared" ca="1" si="48"/>
        <v>-3.6777621430821696E-3</v>
      </c>
      <c r="F119" s="136">
        <f t="shared" ca="1" si="48"/>
        <v>1.6077055856459172E-3</v>
      </c>
      <c r="G119" s="136">
        <f t="shared" ca="1" si="48"/>
        <v>-5.8854641171242564E-3</v>
      </c>
      <c r="H119" s="136">
        <f t="shared" ca="1" si="48"/>
        <v>-4.5851794409265218E-3</v>
      </c>
      <c r="I119" s="136">
        <f t="shared" ca="1" si="48"/>
        <v>-2.0015567730563355E-4</v>
      </c>
      <c r="J119" s="302">
        <f t="shared" ca="1" si="48"/>
        <v>2.3605128335536687E-4</v>
      </c>
      <c r="K119" s="136">
        <f t="shared" ca="1" si="48"/>
        <v>9.0090163796561519E-5</v>
      </c>
      <c r="L119" s="136">
        <f t="shared" ca="1" si="48"/>
        <v>1.3514648120362276E-4</v>
      </c>
      <c r="M119" s="136">
        <f t="shared" ca="1" si="48"/>
        <v>3.8645017201174201E-5</v>
      </c>
      <c r="N119" s="136">
        <f t="shared" ca="1" si="48"/>
        <v>0</v>
      </c>
      <c r="O119" s="136">
        <f t="shared" ca="1" si="48"/>
        <v>0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4.9944774403311049E-2</v>
      </c>
      <c r="E120" s="136">
        <f t="shared" ca="1" si="49"/>
        <v>-1.5446263713083915E-3</v>
      </c>
      <c r="F120" s="136">
        <f t="shared" ca="1" si="49"/>
        <v>-2.4508521964773824E-3</v>
      </c>
      <c r="G120" s="136">
        <f t="shared" ca="1" si="49"/>
        <v>-3.6052397155442763E-3</v>
      </c>
      <c r="H120" s="136">
        <f t="shared" ca="1" si="49"/>
        <v>-5.3753213810099612E-3</v>
      </c>
      <c r="I120" s="302">
        <f t="shared" ca="1" si="49"/>
        <v>1.7076976355936011E-4</v>
      </c>
      <c r="J120" s="136">
        <f t="shared" ca="1" si="49"/>
        <v>2.3605128335536687E-4</v>
      </c>
      <c r="K120" s="136">
        <f t="shared" ca="1" si="49"/>
        <v>9.0090163796561519E-5</v>
      </c>
      <c r="L120" s="136">
        <f t="shared" ca="1" si="49"/>
        <v>1.3514648120362276E-4</v>
      </c>
      <c r="M120" s="136">
        <f t="shared" ca="1" si="49"/>
        <v>3.8645017201174201E-5</v>
      </c>
      <c r="N120" s="136">
        <f t="shared" ca="1" si="49"/>
        <v>0</v>
      </c>
      <c r="O120" s="136">
        <f t="shared" ca="1" si="49"/>
        <v>0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3.8450855125084012E-2</v>
      </c>
      <c r="E121" s="136">
        <f t="shared" ca="1" si="50"/>
        <v>3.3895535097822047E-3</v>
      </c>
      <c r="F121" s="136">
        <f t="shared" ca="1" si="50"/>
        <v>2.2527325544227608E-2</v>
      </c>
      <c r="G121" s="136">
        <f t="shared" ca="1" si="50"/>
        <v>-2.4480113054208556E-3</v>
      </c>
      <c r="H121" s="302">
        <f t="shared" ca="1" si="50"/>
        <v>-1.5785227384393983E-3</v>
      </c>
      <c r="I121" s="136">
        <f t="shared" ca="1" si="50"/>
        <v>1.7076976355936011E-4</v>
      </c>
      <c r="J121" s="136">
        <f t="shared" ca="1" si="50"/>
        <v>2.3605128335536687E-4</v>
      </c>
      <c r="K121" s="136">
        <f t="shared" ca="1" si="50"/>
        <v>9.0090163796561519E-5</v>
      </c>
      <c r="L121" s="136">
        <f t="shared" ca="1" si="50"/>
        <v>1.3514648120362276E-4</v>
      </c>
      <c r="M121" s="136">
        <f t="shared" ca="1" si="50"/>
        <v>3.8645017201174201E-5</v>
      </c>
      <c r="N121" s="136">
        <f t="shared" ca="1" si="50"/>
        <v>0</v>
      </c>
      <c r="O121" s="136">
        <f t="shared" ca="1" si="50"/>
        <v>0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6.3740503237779245E-2</v>
      </c>
      <c r="E122" s="136">
        <f t="shared" ca="1" si="51"/>
        <v>6.3631316721965425E-2</v>
      </c>
      <c r="F122" s="136">
        <f t="shared" ca="1" si="51"/>
        <v>8.7060336813942407E-4</v>
      </c>
      <c r="G122" s="302">
        <f t="shared" ca="1" si="51"/>
        <v>-2.0332052481972273E-4</v>
      </c>
      <c r="H122" s="136">
        <f t="shared" ca="1" si="51"/>
        <v>-1.5785227384393983E-3</v>
      </c>
      <c r="I122" s="136">
        <f t="shared" ca="1" si="51"/>
        <v>1.7076976355936011E-4</v>
      </c>
      <c r="J122" s="136">
        <f t="shared" ca="1" si="51"/>
        <v>2.3605128335536687E-4</v>
      </c>
      <c r="K122" s="136">
        <f t="shared" ca="1" si="51"/>
        <v>9.0090163796561519E-5</v>
      </c>
      <c r="L122" s="136">
        <f t="shared" ca="1" si="51"/>
        <v>1.3514648120362276E-4</v>
      </c>
      <c r="M122" s="136">
        <f t="shared" ca="1" si="51"/>
        <v>3.8645017201174201E-5</v>
      </c>
      <c r="N122" s="136">
        <f t="shared" ca="1" si="51"/>
        <v>0</v>
      </c>
      <c r="O122" s="136">
        <f t="shared" ca="1" si="51"/>
        <v>0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2.8887155573428341E-2</v>
      </c>
      <c r="E123" s="136">
        <f t="shared" ca="1" si="52"/>
        <v>-4.07890780833799E-3</v>
      </c>
      <c r="F123" s="302">
        <f t="shared" ca="1" si="52"/>
        <v>2.657029701536702E-3</v>
      </c>
      <c r="G123" s="136">
        <f t="shared" ca="1" si="52"/>
        <v>-2.0332052481972273E-4</v>
      </c>
      <c r="H123" s="136">
        <f t="shared" ca="1" si="52"/>
        <v>-1.5785227384393983E-3</v>
      </c>
      <c r="I123" s="136">
        <f t="shared" ca="1" si="52"/>
        <v>1.7076976355936011E-4</v>
      </c>
      <c r="J123" s="136">
        <f t="shared" ca="1" si="52"/>
        <v>2.3605128335536687E-4</v>
      </c>
      <c r="K123" s="296">
        <f t="shared" ca="1" si="52"/>
        <v>9.0090163796561519E-5</v>
      </c>
      <c r="L123" s="296">
        <f t="shared" ca="1" si="52"/>
        <v>1.3514648120362276E-4</v>
      </c>
      <c r="M123" s="136">
        <f t="shared" ca="1" si="52"/>
        <v>3.8645017201174201E-5</v>
      </c>
      <c r="N123" s="136">
        <f t="shared" ca="1" si="52"/>
        <v>0</v>
      </c>
      <c r="O123" s="136">
        <f t="shared" ca="1" si="52"/>
        <v>0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6.3580867890482284E-3</v>
      </c>
      <c r="E124" s="303">
        <f t="shared" ca="1" si="53"/>
        <v>2.6982403136762583E-3</v>
      </c>
      <c r="F124" s="137">
        <f t="shared" ca="1" si="53"/>
        <v>2.657029701536702E-3</v>
      </c>
      <c r="G124" s="137">
        <f t="shared" ca="1" si="53"/>
        <v>-2.0332052481972273E-4</v>
      </c>
      <c r="H124" s="137">
        <f t="shared" ca="1" si="53"/>
        <v>-1.5785227384393983E-3</v>
      </c>
      <c r="I124" s="137">
        <f t="shared" ca="1" si="53"/>
        <v>1.7076976355936011E-4</v>
      </c>
      <c r="J124" s="137">
        <f t="shared" ca="1" si="53"/>
        <v>2.3605128335536687E-4</v>
      </c>
      <c r="K124" s="297">
        <f t="shared" ca="1" si="53"/>
        <v>9.0090163796561519E-5</v>
      </c>
      <c r="L124" s="297">
        <f t="shared" ca="1" si="53"/>
        <v>1.3514648120362276E-4</v>
      </c>
      <c r="M124" s="137">
        <f t="shared" ca="1" si="53"/>
        <v>3.8645017201174201E-5</v>
      </c>
      <c r="N124" s="137">
        <f t="shared" ca="1" si="53"/>
        <v>0</v>
      </c>
      <c r="O124" s="137">
        <f t="shared" ca="1" si="53"/>
        <v>0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1.7753943488791137E-2</v>
      </c>
      <c r="E125" s="138">
        <f t="shared" ca="1" si="54"/>
        <v>2.6982403136762583E-3</v>
      </c>
      <c r="F125" s="138">
        <f t="shared" ca="1" si="54"/>
        <v>2.657029701536702E-3</v>
      </c>
      <c r="G125" s="138">
        <f t="shared" ca="1" si="54"/>
        <v>-2.0332052481972273E-4</v>
      </c>
      <c r="H125" s="138">
        <f t="shared" ca="1" si="54"/>
        <v>-1.5785227384393986E-3</v>
      </c>
      <c r="I125" s="138">
        <f t="shared" ca="1" si="54"/>
        <v>1.7076976355936011E-4</v>
      </c>
      <c r="J125" s="138">
        <f t="shared" ca="1" si="54"/>
        <v>2.3605128335536696E-4</v>
      </c>
      <c r="K125" s="138">
        <f t="shared" ca="1" si="54"/>
        <v>9.0090163796561519E-5</v>
      </c>
      <c r="L125" s="138">
        <f t="shared" ca="1" si="54"/>
        <v>1.3514648120362276E-4</v>
      </c>
      <c r="M125" s="139">
        <f t="shared" ca="1" si="54"/>
        <v>3.8645017201174201E-5</v>
      </c>
      <c r="N125" s="139">
        <f t="shared" ca="1" si="54"/>
        <v>0</v>
      </c>
      <c r="O125" s="139">
        <f t="shared" ca="1" si="54"/>
        <v>0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1.0069745730595203E-3</v>
      </c>
      <c r="E126" s="139">
        <f t="shared" ca="1" si="55"/>
        <v>4.103209197231519E-4</v>
      </c>
      <c r="F126" s="139">
        <f t="shared" ca="1" si="55"/>
        <v>1.3103764477443491E-4</v>
      </c>
      <c r="G126" s="139">
        <f t="shared" ca="1" si="55"/>
        <v>3.7530599164605647E-5</v>
      </c>
      <c r="H126" s="139">
        <f t="shared" ca="1" si="55"/>
        <v>2.3023426273847813E-5</v>
      </c>
      <c r="I126" s="139">
        <f t="shared" ca="1" si="55"/>
        <v>3.6395873995892745E-7</v>
      </c>
      <c r="J126" s="139">
        <f t="shared" ca="1" si="55"/>
        <v>8.4030645038780252E-7</v>
      </c>
      <c r="K126" s="139">
        <f t="shared" ca="1" si="55"/>
        <v>4.5899283888943079E-8</v>
      </c>
      <c r="L126" s="139">
        <f t="shared" ca="1" si="55"/>
        <v>4.4329683618096051E-8</v>
      </c>
      <c r="M126" s="140">
        <f t="shared" ca="1" si="55"/>
        <v>7.2977897647136433E-9</v>
      </c>
      <c r="N126" s="140">
        <f t="shared" ca="1" si="55"/>
        <v>0</v>
      </c>
      <c r="O126" s="140">
        <f t="shared" ca="1" si="55"/>
        <v>0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1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1.0069745730595201E-3</v>
      </c>
      <c r="E132" s="142">
        <f t="shared" ca="1" si="59"/>
        <v>3.9426359776417789E-4</v>
      </c>
      <c r="F132" s="142">
        <f t="shared" ca="1" si="59"/>
        <v>-7.9575429765094005E-5</v>
      </c>
      <c r="G132" s="142">
        <f t="shared" ca="1" si="59"/>
        <v>-1.1705023605119199E-4</v>
      </c>
      <c r="H132" s="142">
        <f t="shared" ca="1" si="59"/>
        <v>1.7788434074838336E-5</v>
      </c>
      <c r="I132" s="142">
        <f t="shared" ca="1" si="59"/>
        <v>1.2161215299310494E-5</v>
      </c>
      <c r="J132" s="142">
        <f t="shared" ca="1" si="59"/>
        <v>3.0508865050310192E-5</v>
      </c>
      <c r="K132" s="142">
        <f t="shared" ca="1" si="59"/>
        <v>6.710053590004208E-6</v>
      </c>
      <c r="L132" s="142">
        <f t="shared" ca="1" si="59"/>
        <v>-2.1807086972832087E-6</v>
      </c>
      <c r="M132" s="142">
        <f t="shared" ca="1" si="59"/>
        <v>1.257514910732619E-6</v>
      </c>
      <c r="N132" s="142">
        <f t="shared" ca="1" si="59"/>
        <v>0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8.1493017943675541E-2</v>
      </c>
      <c r="S132" s="142">
        <f ca="1">SUM(R132:R$149)</f>
        <v>1.0814930179436752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3.9426359776417789E-4</v>
      </c>
      <c r="E133" s="142">
        <f t="shared" ca="1" si="59"/>
        <v>4.5135301169546717E-4</v>
      </c>
      <c r="F133" s="142">
        <f t="shared" ca="1" si="59"/>
        <v>-1.8996014781695615E-5</v>
      </c>
      <c r="G133" s="142">
        <f t="shared" ca="1" si="59"/>
        <v>-3.5321637707965911E-5</v>
      </c>
      <c r="H133" s="142">
        <f t="shared" ca="1" si="59"/>
        <v>-1.2645147841610619E-5</v>
      </c>
      <c r="I133" s="142">
        <f t="shared" ca="1" si="59"/>
        <v>-2.5878960210666413E-6</v>
      </c>
      <c r="J133" s="142">
        <f t="shared" ca="1" si="59"/>
        <v>1.5159122694364938E-6</v>
      </c>
      <c r="K133" s="142">
        <f t="shared" ca="1" si="59"/>
        <v>1.0937225527663805E-6</v>
      </c>
      <c r="L133" s="142">
        <f t="shared" ca="1" si="59"/>
        <v>-2.2327928084966749E-6</v>
      </c>
      <c r="M133" s="142">
        <f t="shared" ca="1" si="59"/>
        <v>-3.2307996464433837E-7</v>
      </c>
      <c r="N133" s="142">
        <f t="shared" ca="1" si="59"/>
        <v>0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8.0443268758416661E-2</v>
      </c>
      <c r="S133" s="142">
        <f ca="1">SUM(R133:R$149)</f>
        <v>0.99999999999999989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-7.9575429765094005E-5</v>
      </c>
      <c r="E134" s="142">
        <f t="shared" ca="1" si="59"/>
        <v>-1.8996014781695615E-5</v>
      </c>
      <c r="F134" s="142">
        <f t="shared" ca="1" si="59"/>
        <v>1.6015712139097604E-4</v>
      </c>
      <c r="G134" s="142">
        <f t="shared" ca="1" si="59"/>
        <v>1.7279513436744982E-5</v>
      </c>
      <c r="H134" s="142">
        <f t="shared" ca="1" si="59"/>
        <v>-3.316611160154694E-5</v>
      </c>
      <c r="I134" s="142">
        <f t="shared" ca="1" si="59"/>
        <v>-5.482025711843245E-6</v>
      </c>
      <c r="J134" s="142">
        <f t="shared" ca="1" si="59"/>
        <v>-9.3972052408940246E-6</v>
      </c>
      <c r="K134" s="142">
        <f t="shared" ca="1" si="59"/>
        <v>2.6785669916823993E-6</v>
      </c>
      <c r="L134" s="142">
        <f t="shared" ca="1" si="59"/>
        <v>4.2643954326799639E-6</v>
      </c>
      <c r="M134" s="142">
        <f t="shared" ca="1" si="59"/>
        <v>2.1276549925888863E-6</v>
      </c>
      <c r="N134" s="142">
        <f t="shared" ca="1" si="59"/>
        <v>0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7.6057381329837262E-2</v>
      </c>
      <c r="S134" s="142">
        <f ca="1">SUM(R134:R$149)</f>
        <v>0.91955673124158321</v>
      </c>
      <c r="T134" s="142">
        <f t="shared" ca="1" si="60"/>
        <v>0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-1.1705023605119199E-4</v>
      </c>
      <c r="E135" s="142">
        <f t="shared" ca="1" si="59"/>
        <v>-3.5321637707965911E-5</v>
      </c>
      <c r="F135" s="142">
        <f t="shared" ca="1" si="59"/>
        <v>1.7279513436744982E-5</v>
      </c>
      <c r="G135" s="142">
        <f t="shared" ca="1" si="59"/>
        <v>5.1604573851332761E-5</v>
      </c>
      <c r="H135" s="142">
        <f t="shared" ca="1" si="59"/>
        <v>-6.7651391834263263E-6</v>
      </c>
      <c r="I135" s="142">
        <f t="shared" ca="1" si="59"/>
        <v>1.1088904394967573E-6</v>
      </c>
      <c r="J135" s="142">
        <f t="shared" ca="1" si="59"/>
        <v>-3.450299206929839E-6</v>
      </c>
      <c r="K135" s="142">
        <f t="shared" ca="1" si="59"/>
        <v>-2.7824845580749128E-7</v>
      </c>
      <c r="L135" s="142">
        <f t="shared" ca="1" si="59"/>
        <v>3.5972153646481165E-6</v>
      </c>
      <c r="M135" s="142">
        <f t="shared" ca="1" si="59"/>
        <v>1.6370689916920776E-6</v>
      </c>
      <c r="N135" s="142">
        <f t="shared" ca="1" si="59"/>
        <v>0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8.2984114291558775E-2</v>
      </c>
      <c r="S135" s="142">
        <f ca="1">SUM(R135:R$149)</f>
        <v>0.84349934991174602</v>
      </c>
      <c r="T135" s="142">
        <f t="shared" ca="1" si="60"/>
        <v>4.0137843705925038E-8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1.7788434074838336E-5</v>
      </c>
      <c r="E136" s="142">
        <f t="shared" ca="1" si="59"/>
        <v>-1.2645147841610619E-5</v>
      </c>
      <c r="F136" s="142">
        <f t="shared" ca="1" si="59"/>
        <v>-3.316611160154694E-5</v>
      </c>
      <c r="G136" s="142">
        <f t="shared" ca="1" si="59"/>
        <v>-6.7651391834263263E-6</v>
      </c>
      <c r="H136" s="142">
        <f t="shared" ca="1" si="59"/>
        <v>3.6179669858903704E-5</v>
      </c>
      <c r="I136" s="142">
        <f t="shared" ca="1" si="59"/>
        <v>4.0849594543443777E-6</v>
      </c>
      <c r="J136" s="142">
        <f t="shared" ca="1" si="59"/>
        <v>6.5682165884245699E-6</v>
      </c>
      <c r="K136" s="142">
        <f t="shared" ca="1" si="59"/>
        <v>-1.181144862027275E-6</v>
      </c>
      <c r="L136" s="142">
        <f t="shared" ca="1" si="59"/>
        <v>-1.7579821227326567E-6</v>
      </c>
      <c r="M136" s="142">
        <f t="shared" ca="1" si="59"/>
        <v>-1.4093829981636277E-6</v>
      </c>
      <c r="N136" s="142">
        <f t="shared" ca="1" si="59"/>
        <v>0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7.6629830915067018E-2</v>
      </c>
      <c r="S136" s="142">
        <f ca="1">SUM(R136:R$149)</f>
        <v>0.76051523562018719</v>
      </c>
      <c r="T136" s="142">
        <f t="shared" ca="1" si="60"/>
        <v>3.8380757485173454E-7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1.2161215299310494E-5</v>
      </c>
      <c r="E137" s="142">
        <f t="shared" ca="1" si="59"/>
        <v>-2.5878960210666413E-6</v>
      </c>
      <c r="F137" s="142">
        <f t="shared" ca="1" si="59"/>
        <v>-5.482025711843245E-6</v>
      </c>
      <c r="G137" s="142">
        <f t="shared" ca="1" si="59"/>
        <v>1.1088904394967573E-6</v>
      </c>
      <c r="H137" s="142">
        <f t="shared" ca="1" si="59"/>
        <v>4.0849594543443777E-6</v>
      </c>
      <c r="I137" s="142">
        <f t="shared" ca="1" si="59"/>
        <v>6.6725768992470003E-7</v>
      </c>
      <c r="J137" s="142">
        <f t="shared" ca="1" si="59"/>
        <v>8.6316574969685359E-7</v>
      </c>
      <c r="K137" s="142">
        <f t="shared" ca="1" si="59"/>
        <v>-6.6080210044411222E-8</v>
      </c>
      <c r="L137" s="142">
        <f t="shared" ca="1" si="59"/>
        <v>5.2700437863910084E-11</v>
      </c>
      <c r="M137" s="142">
        <f t="shared" ca="1" si="59"/>
        <v>-3.4722928240337806E-8</v>
      </c>
      <c r="N137" s="142">
        <f t="shared" ca="1" si="59"/>
        <v>0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8.4243379405142121E-2</v>
      </c>
      <c r="S137" s="142">
        <f ca="1">SUM(R137:R$149)</f>
        <v>0.68388540470512027</v>
      </c>
      <c r="T137" s="142">
        <f t="shared" ca="1" si="60"/>
        <v>8.0549918468024619E-7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3.0508865050310192E-5</v>
      </c>
      <c r="E138" s="142">
        <f t="shared" ca="1" si="59"/>
        <v>1.5159122694364938E-6</v>
      </c>
      <c r="F138" s="142">
        <f t="shared" ca="1" si="59"/>
        <v>-9.3972052408940246E-6</v>
      </c>
      <c r="G138" s="142">
        <f t="shared" ca="1" si="59"/>
        <v>-3.450299206929839E-6</v>
      </c>
      <c r="H138" s="142">
        <f t="shared" ca="1" si="59"/>
        <v>6.5682165884245699E-6</v>
      </c>
      <c r="I138" s="142">
        <f t="shared" ca="1" si="59"/>
        <v>8.6316574969685359E-7</v>
      </c>
      <c r="J138" s="142">
        <f t="shared" ca="1" si="59"/>
        <v>1.8486741908531669E-6</v>
      </c>
      <c r="K138" s="142">
        <f t="shared" ca="1" si="59"/>
        <v>2.9251778146482574E-8</v>
      </c>
      <c r="L138" s="142">
        <f t="shared" ca="1" si="59"/>
        <v>-1.8914534371252715E-7</v>
      </c>
      <c r="M138" s="142">
        <f t="shared" ca="1" si="59"/>
        <v>-9.842992930795452E-8</v>
      </c>
      <c r="N138" s="142">
        <f t="shared" ca="1" si="59"/>
        <v>0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8.3608942858869634E-2</v>
      </c>
      <c r="S138" s="142">
        <f ca="1">SUM(R138:R$149)</f>
        <v>0.59964202529997812</v>
      </c>
      <c r="T138" s="142">
        <f t="shared" ca="1" si="60"/>
        <v>2.1375263857854144E-6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6.710053590004208E-6</v>
      </c>
      <c r="E139" s="142">
        <f t="shared" ca="1" si="59"/>
        <v>1.0937225527663805E-6</v>
      </c>
      <c r="F139" s="142">
        <f t="shared" ca="1" si="59"/>
        <v>2.6785669916823993E-6</v>
      </c>
      <c r="G139" s="142">
        <f t="shared" ca="1" si="59"/>
        <v>-2.7824845580749128E-7</v>
      </c>
      <c r="H139" s="142">
        <f t="shared" ca="1" si="59"/>
        <v>-1.181144862027275E-6</v>
      </c>
      <c r="I139" s="142">
        <f t="shared" ca="1" si="59"/>
        <v>-6.6080210044411222E-8</v>
      </c>
      <c r="J139" s="142">
        <f t="shared" ca="1" si="59"/>
        <v>2.9251778146482574E-8</v>
      </c>
      <c r="K139" s="142">
        <f t="shared" ca="1" si="59"/>
        <v>1.2622303069459347E-7</v>
      </c>
      <c r="L139" s="142">
        <f t="shared" ca="1" si="59"/>
        <v>7.75683497789724E-8</v>
      </c>
      <c r="M139" s="142">
        <f t="shared" ca="1" si="59"/>
        <v>7.0165939787986742E-8</v>
      </c>
      <c r="N139" s="142">
        <f t="shared" ca="1" si="59"/>
        <v>0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9.1329418856743477E-2</v>
      </c>
      <c r="S139" s="142">
        <f ca="1">SUM(R139:R$149)</f>
        <v>0.51603308244110846</v>
      </c>
      <c r="T139" s="142">
        <f t="shared" ca="1" si="60"/>
        <v>4.3296146994100538E-6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-2.1807086972832087E-6</v>
      </c>
      <c r="E140" s="142">
        <f t="shared" ca="1" si="59"/>
        <v>-2.2327928084966749E-6</v>
      </c>
      <c r="F140" s="142">
        <f t="shared" ca="1" si="59"/>
        <v>4.2643954326799639E-6</v>
      </c>
      <c r="G140" s="142">
        <f t="shared" ca="1" si="59"/>
        <v>3.5972153646481165E-6</v>
      </c>
      <c r="H140" s="142">
        <f t="shared" ca="1" si="59"/>
        <v>-1.7579821227326567E-6</v>
      </c>
      <c r="I140" s="142">
        <f t="shared" ca="1" si="59"/>
        <v>5.2700437863910084E-11</v>
      </c>
      <c r="J140" s="142">
        <f t="shared" ca="1" si="59"/>
        <v>-1.8914534371252715E-7</v>
      </c>
      <c r="K140" s="142">
        <f t="shared" ca="1" si="59"/>
        <v>7.75683497789724E-8</v>
      </c>
      <c r="L140" s="142">
        <f t="shared" ca="1" si="59"/>
        <v>1.6254217326635218E-7</v>
      </c>
      <c r="M140" s="142">
        <f t="shared" ca="1" si="59"/>
        <v>9.0563778939728678E-8</v>
      </c>
      <c r="N140" s="142">
        <f t="shared" ca="1" si="59"/>
        <v>0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6.8690231009907066E-2</v>
      </c>
      <c r="S140" s="142">
        <f ca="1">SUM(R140:R$149)</f>
        <v>0.42470366358436507</v>
      </c>
      <c r="T140" s="142">
        <f t="shared" ca="1" si="60"/>
        <v>5.3118616678004548E-5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1.257514910732619E-6</v>
      </c>
      <c r="E141" s="142">
        <f t="shared" ca="1" si="59"/>
        <v>-3.2307996464433837E-7</v>
      </c>
      <c r="F141" s="142">
        <f t="shared" ca="1" si="59"/>
        <v>2.1276549925888863E-6</v>
      </c>
      <c r="G141" s="142">
        <f t="shared" ca="1" si="59"/>
        <v>1.6370689916920776E-6</v>
      </c>
      <c r="H141" s="142">
        <f t="shared" ca="1" si="59"/>
        <v>-1.4093829981636277E-6</v>
      </c>
      <c r="I141" s="142">
        <f t="shared" ca="1" si="59"/>
        <v>-3.4722928240337806E-8</v>
      </c>
      <c r="J141" s="142">
        <f t="shared" ca="1" si="59"/>
        <v>-9.842992930795452E-8</v>
      </c>
      <c r="K141" s="142">
        <f t="shared" ca="1" si="59"/>
        <v>7.0165939787986742E-8</v>
      </c>
      <c r="L141" s="142">
        <f t="shared" ca="1" si="59"/>
        <v>9.0563778939728678E-8</v>
      </c>
      <c r="M141" s="142">
        <f t="shared" ca="1" si="59"/>
        <v>4.0137843705925038E-8</v>
      </c>
      <c r="N141" s="142">
        <f t="shared" ca="1" si="59"/>
        <v>0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6.6463969304056889E-2</v>
      </c>
      <c r="S141" s="142">
        <f ca="1">SUM(R141:R$149)</f>
        <v>0.35601343257445794</v>
      </c>
      <c r="T141" s="142">
        <f t="shared" ca="1" si="60"/>
        <v>9.6422166428683883E-5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0</v>
      </c>
      <c r="E142" s="142">
        <f t="shared" ca="1" si="59"/>
        <v>0</v>
      </c>
      <c r="F142" s="142">
        <f t="shared" ca="1" si="59"/>
        <v>0</v>
      </c>
      <c r="G142" s="142">
        <f t="shared" ca="1" si="59"/>
        <v>0</v>
      </c>
      <c r="H142" s="142">
        <f t="shared" ca="1" si="59"/>
        <v>0</v>
      </c>
      <c r="I142" s="142">
        <f t="shared" ca="1" si="59"/>
        <v>0</v>
      </c>
      <c r="J142" s="142">
        <f t="shared" ca="1" si="59"/>
        <v>0</v>
      </c>
      <c r="K142" s="142">
        <f t="shared" ca="1" si="59"/>
        <v>0</v>
      </c>
      <c r="L142" s="142">
        <f t="shared" ca="1" si="59"/>
        <v>0</v>
      </c>
      <c r="M142" s="142">
        <f t="shared" ca="1" si="59"/>
        <v>0</v>
      </c>
      <c r="N142" s="142">
        <f t="shared" ca="1" si="59"/>
        <v>0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6.9331486121894256E-2</v>
      </c>
      <c r="S142" s="142">
        <f ca="1">SUM(R142:R$149)</f>
        <v>0.28954946327040104</v>
      </c>
      <c r="T142" s="142">
        <f t="shared" ca="1" si="60"/>
        <v>2.131888644184839E-4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6.9436554020861713E-2</v>
      </c>
      <c r="S143" s="142">
        <f ca="1">SUM(R143:R$149)</f>
        <v>0.22021797714850677</v>
      </c>
      <c r="T143" s="142">
        <f t="shared" ca="1" si="60"/>
        <v>5.255480075073974E-4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6.9288405183969545E-2</v>
      </c>
      <c r="S144" s="142">
        <f ca="1">SUM(R144:R$149)</f>
        <v>0.15078142312764509</v>
      </c>
      <c r="T144" s="142">
        <f t="shared" ca="1" si="60"/>
        <v>2.0602891929185278E-3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1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1.0069745730595201E-3</v>
      </c>
      <c r="E149" s="142">
        <f t="shared" ca="1" si="63"/>
        <v>3.5842145251288902E-4</v>
      </c>
      <c r="F149" s="142">
        <f t="shared" ca="1" si="63"/>
        <v>-6.5107169807804155E-5</v>
      </c>
      <c r="G149" s="142">
        <f t="shared" ca="1" si="63"/>
        <v>-8.5127444400866909E-5</v>
      </c>
      <c r="H149" s="142">
        <f t="shared" ca="1" si="63"/>
        <v>1.1319912593078937E-5</v>
      </c>
      <c r="I149" s="142">
        <f t="shared" ca="1" si="63"/>
        <v>6.6333901632602711E-6</v>
      </c>
      <c r="J149" s="142">
        <f t="shared" ca="1" si="63"/>
        <v>1.3867665931959176E-5</v>
      </c>
      <c r="K149" s="142">
        <f t="shared" ca="1" si="63"/>
        <v>2.4400194872742578E-6</v>
      </c>
      <c r="L149" s="142">
        <f t="shared" ca="1" si="63"/>
        <v>-5.9473873562269289E-7</v>
      </c>
      <c r="M149" s="142">
        <f t="shared" ca="1" si="63"/>
        <v>2.2863907467865825E-7</v>
      </c>
      <c r="N149" s="142">
        <f t="shared" ca="1" si="63"/>
        <v>0</v>
      </c>
      <c r="O149" s="142">
        <f t="shared" ca="1" si="63"/>
        <v>0</v>
      </c>
      <c r="P149" s="143">
        <f t="shared" ca="1" si="63"/>
        <v>0</v>
      </c>
      <c r="R149" s="142" cm="1">
        <f t="array" aca="1" ref="R149" ca="1">INDEX($J$40:$J$52, $M$1+1-$C149, 0)</f>
        <v>8.1493017943675541E-2</v>
      </c>
      <c r="S149" s="142">
        <f ca="1">SUM(R$149:R149)</f>
        <v>8.1493017943675541E-2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3.5842145251288902E-4</v>
      </c>
      <c r="E150" s="142">
        <f t="shared" ca="1" si="63"/>
        <v>4.1032091972315196E-4</v>
      </c>
      <c r="F150" s="142">
        <f t="shared" ca="1" si="63"/>
        <v>-1.5542193912296412E-5</v>
      </c>
      <c r="G150" s="142">
        <f t="shared" ca="1" si="63"/>
        <v>-2.5688463787611562E-5</v>
      </c>
      <c r="H150" s="142">
        <f t="shared" ca="1" si="63"/>
        <v>-8.0469122628431245E-6</v>
      </c>
      <c r="I150" s="142">
        <f t="shared" ca="1" si="63"/>
        <v>-1.4115796478545317E-6</v>
      </c>
      <c r="J150" s="142">
        <f t="shared" ca="1" si="63"/>
        <v>6.8905103156204249E-7</v>
      </c>
      <c r="K150" s="142">
        <f t="shared" ca="1" si="63"/>
        <v>3.9771729191504743E-7</v>
      </c>
      <c r="L150" s="142">
        <f t="shared" ca="1" si="63"/>
        <v>-6.0894349322636587E-7</v>
      </c>
      <c r="M150" s="142">
        <f t="shared" ca="1" si="63"/>
        <v>-5.874181175351603E-8</v>
      </c>
      <c r="N150" s="142">
        <f t="shared" ca="1" si="63"/>
        <v>0</v>
      </c>
      <c r="O150" s="142">
        <f t="shared" ca="1" si="63"/>
        <v>0</v>
      </c>
      <c r="P150" s="143">
        <f t="shared" ca="1" si="63"/>
        <v>0</v>
      </c>
      <c r="R150" s="142" cm="1">
        <f t="array" aca="1" ref="R150" ca="1">INDEX($J$40:$J$52, $M$1+1-$C150, 0)</f>
        <v>8.0443268758416661E-2</v>
      </c>
      <c r="S150" s="142">
        <f ca="1">SUM(R$149:R150)</f>
        <v>0.1619362867020922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-6.5107169807804155E-5</v>
      </c>
      <c r="E151" s="142">
        <f t="shared" ca="1" si="63"/>
        <v>-1.5542193912296412E-5</v>
      </c>
      <c r="F151" s="142">
        <f t="shared" ca="1" si="63"/>
        <v>1.3103764477443493E-4</v>
      </c>
      <c r="G151" s="142">
        <f t="shared" ca="1" si="63"/>
        <v>1.256691886308726E-5</v>
      </c>
      <c r="H151" s="142">
        <f t="shared" ca="1" si="63"/>
        <v>-2.1105707382802594E-5</v>
      </c>
      <c r="I151" s="142">
        <f t="shared" ca="1" si="63"/>
        <v>-2.9901958428235876E-6</v>
      </c>
      <c r="J151" s="142">
        <f t="shared" ca="1" si="63"/>
        <v>-4.2714569276791009E-6</v>
      </c>
      <c r="K151" s="142">
        <f t="shared" ca="1" si="63"/>
        <v>9.740243606117818E-7</v>
      </c>
      <c r="L151" s="142">
        <f t="shared" ca="1" si="63"/>
        <v>1.1630169361854447E-6</v>
      </c>
      <c r="M151" s="142">
        <f t="shared" ca="1" si="63"/>
        <v>3.8684636228888835E-7</v>
      </c>
      <c r="N151" s="142">
        <f t="shared" ca="1" si="63"/>
        <v>0</v>
      </c>
      <c r="O151" s="142">
        <f t="shared" ca="1" si="63"/>
        <v>0</v>
      </c>
      <c r="P151" s="143">
        <f t="shared" ca="1" si="63"/>
        <v>0</v>
      </c>
      <c r="R151" s="142" cm="1">
        <f t="array" aca="1" ref="R151" ca="1">INDEX($J$40:$J$52, $M$1+1-$C151, 0)</f>
        <v>7.6057381329837262E-2</v>
      </c>
      <c r="S151" s="142">
        <f ca="1">SUM(R$149:R151)</f>
        <v>0.23799366803192945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-8.5127444400866909E-5</v>
      </c>
      <c r="E152" s="142">
        <f t="shared" ca="1" si="63"/>
        <v>-2.5688463787611562E-5</v>
      </c>
      <c r="F152" s="142">
        <f t="shared" ca="1" si="63"/>
        <v>1.256691886308726E-5</v>
      </c>
      <c r="G152" s="142">
        <f t="shared" ca="1" si="63"/>
        <v>3.7530599164605647E-5</v>
      </c>
      <c r="H152" s="142">
        <f t="shared" ca="1" si="63"/>
        <v>-4.3050885712712985E-6</v>
      </c>
      <c r="I152" s="142">
        <f t="shared" ca="1" si="63"/>
        <v>6.048493306345951E-7</v>
      </c>
      <c r="J152" s="142">
        <f t="shared" ca="1" si="63"/>
        <v>-1.5683178213317449E-6</v>
      </c>
      <c r="K152" s="142">
        <f t="shared" ca="1" si="63"/>
        <v>-1.0118125665726959E-7</v>
      </c>
      <c r="L152" s="142">
        <f t="shared" ca="1" si="63"/>
        <v>9.8105873581312277E-7</v>
      </c>
      <c r="M152" s="142">
        <f t="shared" ca="1" si="63"/>
        <v>2.9764890758037774E-7</v>
      </c>
      <c r="N152" s="142">
        <f t="shared" ca="1" si="63"/>
        <v>0</v>
      </c>
      <c r="O152" s="142">
        <f t="shared" ca="1" si="63"/>
        <v>0</v>
      </c>
      <c r="P152" s="143">
        <f t="shared" ca="1" si="63"/>
        <v>0</v>
      </c>
      <c r="R152" s="142" cm="1">
        <f t="array" aca="1" ref="R152" ca="1">INDEX($J$40:$J$52, $M$1+1-$C152, 0)</f>
        <v>8.2984114291558775E-2</v>
      </c>
      <c r="S152" s="142">
        <f ca="1">SUM(R$149:R152)</f>
        <v>0.32097778232348823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1.1319912593078937E-5</v>
      </c>
      <c r="E153" s="142">
        <f t="shared" ca="1" si="63"/>
        <v>-8.0469122628431245E-6</v>
      </c>
      <c r="F153" s="142">
        <f t="shared" ca="1" si="63"/>
        <v>-2.1105707382802594E-5</v>
      </c>
      <c r="G153" s="142">
        <f t="shared" ca="1" si="63"/>
        <v>-4.3050885712712985E-6</v>
      </c>
      <c r="H153" s="142">
        <f t="shared" ca="1" si="63"/>
        <v>2.3023426273847803E-5</v>
      </c>
      <c r="I153" s="142">
        <f t="shared" ca="1" si="63"/>
        <v>2.2281597023696611E-6</v>
      </c>
      <c r="J153" s="142">
        <f t="shared" ca="1" si="63"/>
        <v>2.9855529947384406E-6</v>
      </c>
      <c r="K153" s="142">
        <f t="shared" ca="1" si="63"/>
        <v>-4.2950722255537274E-7</v>
      </c>
      <c r="L153" s="142">
        <f t="shared" ca="1" si="63"/>
        <v>-4.7944966983617926E-7</v>
      </c>
      <c r="M153" s="142">
        <f t="shared" ca="1" si="63"/>
        <v>-2.5625145421156862E-7</v>
      </c>
      <c r="N153" s="142">
        <f t="shared" ca="1" si="63"/>
        <v>0</v>
      </c>
      <c r="O153" s="142">
        <f t="shared" ca="1" si="63"/>
        <v>0</v>
      </c>
      <c r="P153" s="143">
        <f t="shared" ca="1" si="63"/>
        <v>0</v>
      </c>
      <c r="R153" s="142" cm="1">
        <f t="array" aca="1" ref="R153" ca="1">INDEX($J$40:$J$52, $M$1+1-$C153, 0)</f>
        <v>7.6629830915067018E-2</v>
      </c>
      <c r="S153" s="142">
        <f ca="1">SUM(R$149:R153)</f>
        <v>0.39760761323855526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6.6333901632602711E-6</v>
      </c>
      <c r="E154" s="142">
        <f t="shared" ca="1" si="63"/>
        <v>-1.4115796478545317E-6</v>
      </c>
      <c r="F154" s="142">
        <f t="shared" ca="1" si="63"/>
        <v>-2.9901958428235876E-6</v>
      </c>
      <c r="G154" s="142">
        <f t="shared" ca="1" si="63"/>
        <v>6.048493306345951E-7</v>
      </c>
      <c r="H154" s="142">
        <f t="shared" ca="1" si="63"/>
        <v>2.2281597023696611E-6</v>
      </c>
      <c r="I154" s="142">
        <f t="shared" ca="1" si="63"/>
        <v>3.6395873995892729E-7</v>
      </c>
      <c r="J154" s="142">
        <f t="shared" ca="1" si="63"/>
        <v>3.9234806804402429E-7</v>
      </c>
      <c r="K154" s="142">
        <f t="shared" ca="1" si="63"/>
        <v>-2.4029167288876808E-8</v>
      </c>
      <c r="L154" s="142">
        <f t="shared" ca="1" si="63"/>
        <v>1.4372846690162108E-11</v>
      </c>
      <c r="M154" s="142">
        <f t="shared" ca="1" si="63"/>
        <v>-6.3132596800614194E-9</v>
      </c>
      <c r="N154" s="142">
        <f t="shared" ca="1" si="63"/>
        <v>0</v>
      </c>
      <c r="O154" s="142">
        <f t="shared" ca="1" si="63"/>
        <v>0</v>
      </c>
      <c r="P154" s="143">
        <f t="shared" ca="1" si="63"/>
        <v>0</v>
      </c>
      <c r="R154" s="142" cm="1">
        <f t="array" aca="1" ref="R154" ca="1">INDEX($J$40:$J$52, $M$1+1-$C154, 0)</f>
        <v>8.4243379405142121E-2</v>
      </c>
      <c r="S154" s="142">
        <f ca="1">SUM(R$149:R154)</f>
        <v>0.48185099264369735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1.3867665931959176E-5</v>
      </c>
      <c r="E155" s="142">
        <f t="shared" ca="1" si="63"/>
        <v>6.8905103156204249E-7</v>
      </c>
      <c r="F155" s="142">
        <f t="shared" ca="1" si="63"/>
        <v>-4.2714569276791009E-6</v>
      </c>
      <c r="G155" s="142">
        <f t="shared" ca="1" si="63"/>
        <v>-1.5683178213317449E-6</v>
      </c>
      <c r="H155" s="142">
        <f t="shared" ca="1" si="63"/>
        <v>2.9855529947384406E-6</v>
      </c>
      <c r="I155" s="142">
        <f t="shared" ca="1" si="63"/>
        <v>3.9234806804402429E-7</v>
      </c>
      <c r="J155" s="142">
        <f t="shared" ca="1" si="63"/>
        <v>8.4030645038780294E-7</v>
      </c>
      <c r="K155" s="142">
        <f t="shared" ca="1" si="63"/>
        <v>1.0637010235084567E-8</v>
      </c>
      <c r="L155" s="142">
        <f t="shared" ca="1" si="63"/>
        <v>-5.1585093739780122E-8</v>
      </c>
      <c r="M155" s="142">
        <f t="shared" ca="1" si="63"/>
        <v>-1.7896350783264462E-8</v>
      </c>
      <c r="N155" s="142">
        <f t="shared" ca="1" si="63"/>
        <v>0</v>
      </c>
      <c r="O155" s="142">
        <f t="shared" ca="1" si="63"/>
        <v>0</v>
      </c>
      <c r="P155" s="143">
        <f t="shared" ca="1" si="63"/>
        <v>0</v>
      </c>
      <c r="R155" s="142" cm="1">
        <f t="array" aca="1" ref="R155" ca="1">INDEX($J$40:$J$52, $M$1+1-$C155, 0)</f>
        <v>8.3608942858869634E-2</v>
      </c>
      <c r="S155" s="142">
        <f ca="1">SUM(R$149:R155)</f>
        <v>0.56545993550256701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2.4400194872742578E-6</v>
      </c>
      <c r="E156" s="142">
        <f t="shared" ca="1" si="63"/>
        <v>3.9771729191504743E-7</v>
      </c>
      <c r="F156" s="142">
        <f t="shared" ca="1" si="63"/>
        <v>9.740243606117818E-7</v>
      </c>
      <c r="G156" s="142">
        <f t="shared" ca="1" si="63"/>
        <v>-1.0118125665726959E-7</v>
      </c>
      <c r="H156" s="142">
        <f t="shared" ca="1" si="63"/>
        <v>-4.2950722255537274E-7</v>
      </c>
      <c r="I156" s="142">
        <f t="shared" ca="1" si="63"/>
        <v>-2.4029167288876808E-8</v>
      </c>
      <c r="J156" s="142">
        <f t="shared" ca="1" si="63"/>
        <v>1.0637010235084567E-8</v>
      </c>
      <c r="K156" s="142">
        <f t="shared" ca="1" si="63"/>
        <v>4.5899283888943079E-8</v>
      </c>
      <c r="L156" s="142">
        <f t="shared" ca="1" si="63"/>
        <v>2.1155004485174293E-8</v>
      </c>
      <c r="M156" s="142">
        <f t="shared" ca="1" si="63"/>
        <v>1.2757443597815771E-8</v>
      </c>
      <c r="N156" s="142">
        <f t="shared" ca="1" si="63"/>
        <v>0</v>
      </c>
      <c r="O156" s="142">
        <f t="shared" ca="1" si="63"/>
        <v>0</v>
      </c>
      <c r="P156" s="143">
        <f t="shared" ca="1" si="63"/>
        <v>0</v>
      </c>
      <c r="R156" s="142" cm="1">
        <f t="array" aca="1" ref="R156" ca="1">INDEX($J$40:$J$52, $M$1+1-$C156, 0)</f>
        <v>9.1329418856743477E-2</v>
      </c>
      <c r="S156" s="142">
        <f ca="1">SUM(R$149:R156)</f>
        <v>0.65678935435931052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-5.9473873562269289E-7</v>
      </c>
      <c r="E157" s="142">
        <f t="shared" ca="1" si="63"/>
        <v>-6.0894349322636587E-7</v>
      </c>
      <c r="F157" s="142">
        <f t="shared" ca="1" si="63"/>
        <v>1.1630169361854447E-6</v>
      </c>
      <c r="G157" s="142">
        <f t="shared" ca="1" si="63"/>
        <v>9.8105873581312277E-7</v>
      </c>
      <c r="H157" s="142">
        <f t="shared" ca="1" si="63"/>
        <v>-4.7944966983617926E-7</v>
      </c>
      <c r="I157" s="142">
        <f t="shared" ca="1" si="63"/>
        <v>1.4372846690162108E-11</v>
      </c>
      <c r="J157" s="142">
        <f t="shared" ca="1" si="63"/>
        <v>-5.1585093739780122E-8</v>
      </c>
      <c r="K157" s="142">
        <f t="shared" ca="1" si="63"/>
        <v>2.1155004485174293E-8</v>
      </c>
      <c r="L157" s="142">
        <f t="shared" ca="1" si="63"/>
        <v>4.4329683618096051E-8</v>
      </c>
      <c r="M157" s="142">
        <f t="shared" ca="1" si="63"/>
        <v>1.6466141625405217E-8</v>
      </c>
      <c r="N157" s="142">
        <f t="shared" ca="1" si="63"/>
        <v>0</v>
      </c>
      <c r="O157" s="142">
        <f t="shared" ca="1" si="63"/>
        <v>0</v>
      </c>
      <c r="P157" s="143">
        <f t="shared" ca="1" si="63"/>
        <v>0</v>
      </c>
      <c r="R157" s="142" cm="1">
        <f t="array" aca="1" ref="R157" ca="1">INDEX($J$40:$J$52, $M$1+1-$C157, 0)</f>
        <v>6.8690231009907066E-2</v>
      </c>
      <c r="S157" s="142">
        <f ca="1">SUM(R$149:R157)</f>
        <v>0.72547958536921753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2.2863907467865825E-7</v>
      </c>
      <c r="E158" s="142">
        <f t="shared" ca="1" si="63"/>
        <v>-5.874181175351603E-8</v>
      </c>
      <c r="F158" s="142">
        <f t="shared" ca="1" si="63"/>
        <v>3.8684636228888835E-7</v>
      </c>
      <c r="G158" s="142">
        <f t="shared" ca="1" si="63"/>
        <v>2.9764890758037774E-7</v>
      </c>
      <c r="H158" s="142">
        <f t="shared" ca="1" si="63"/>
        <v>-2.5625145421156862E-7</v>
      </c>
      <c r="I158" s="142">
        <f t="shared" ca="1" si="63"/>
        <v>-6.3132596800614194E-9</v>
      </c>
      <c r="J158" s="142">
        <f t="shared" ca="1" si="63"/>
        <v>-1.7896350783264462E-8</v>
      </c>
      <c r="K158" s="142">
        <f t="shared" ca="1" si="63"/>
        <v>1.2757443597815771E-8</v>
      </c>
      <c r="L158" s="142">
        <f t="shared" ca="1" si="63"/>
        <v>1.6466141625405217E-8</v>
      </c>
      <c r="M158" s="142">
        <f t="shared" ca="1" si="63"/>
        <v>7.2977897647136433E-9</v>
      </c>
      <c r="N158" s="142">
        <f t="shared" ca="1" si="63"/>
        <v>0</v>
      </c>
      <c r="O158" s="142">
        <f t="shared" ca="1" si="63"/>
        <v>0</v>
      </c>
      <c r="P158" s="143">
        <f t="shared" ca="1" si="63"/>
        <v>0</v>
      </c>
      <c r="R158" s="142" cm="1">
        <f t="array" aca="1" ref="R158" ca="1">INDEX($J$40:$J$52, $M$1+1-$C158, 0)</f>
        <v>6.6463969304056889E-2</v>
      </c>
      <c r="S158" s="142">
        <f ca="1">SUM(R$149:R158)</f>
        <v>0.79194355467327437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0</v>
      </c>
      <c r="E159" s="142">
        <f t="shared" ca="1" si="63"/>
        <v>0</v>
      </c>
      <c r="F159" s="142">
        <f t="shared" ca="1" si="63"/>
        <v>0</v>
      </c>
      <c r="G159" s="142">
        <f t="shared" ca="1" si="63"/>
        <v>0</v>
      </c>
      <c r="H159" s="142">
        <f t="shared" ca="1" si="63"/>
        <v>0</v>
      </c>
      <c r="I159" s="142">
        <f t="shared" ca="1" si="63"/>
        <v>0</v>
      </c>
      <c r="J159" s="142">
        <f t="shared" ca="1" si="63"/>
        <v>0</v>
      </c>
      <c r="K159" s="142">
        <f t="shared" ca="1" si="63"/>
        <v>0</v>
      </c>
      <c r="L159" s="142">
        <f t="shared" ca="1" si="63"/>
        <v>0</v>
      </c>
      <c r="M159" s="142">
        <f t="shared" ca="1" si="63"/>
        <v>0</v>
      </c>
      <c r="N159" s="142">
        <f t="shared" ca="1" si="63"/>
        <v>0</v>
      </c>
      <c r="O159" s="142">
        <f t="shared" ca="1" si="63"/>
        <v>0</v>
      </c>
      <c r="P159" s="143">
        <f t="shared" ca="1" si="63"/>
        <v>0</v>
      </c>
      <c r="R159" s="142" cm="1">
        <f t="array" aca="1" ref="R159" ca="1">INDEX($J$40:$J$52, $M$1+1-$C159, 0)</f>
        <v>6.9331486121894256E-2</v>
      </c>
      <c r="S159" s="142">
        <f ca="1">SUM(R$149:R159)</f>
        <v>0.86127504079516859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0</v>
      </c>
      <c r="E160" s="142">
        <f t="shared" ca="1" si="63"/>
        <v>0</v>
      </c>
      <c r="F160" s="142">
        <f t="shared" ca="1" si="63"/>
        <v>0</v>
      </c>
      <c r="G160" s="142">
        <f t="shared" ca="1" si="63"/>
        <v>0</v>
      </c>
      <c r="H160" s="142">
        <f t="shared" ca="1" si="63"/>
        <v>0</v>
      </c>
      <c r="I160" s="142">
        <f t="shared" ca="1" si="63"/>
        <v>0</v>
      </c>
      <c r="J160" s="142">
        <f t="shared" ca="1" si="63"/>
        <v>0</v>
      </c>
      <c r="K160" s="142">
        <f t="shared" ca="1" si="63"/>
        <v>0</v>
      </c>
      <c r="L160" s="142">
        <f t="shared" ca="1" si="63"/>
        <v>0</v>
      </c>
      <c r="M160" s="142">
        <f t="shared" ca="1" si="63"/>
        <v>0</v>
      </c>
      <c r="N160" s="142">
        <f t="shared" ca="1" si="63"/>
        <v>0</v>
      </c>
      <c r="O160" s="142">
        <f t="shared" ca="1" si="63"/>
        <v>0</v>
      </c>
      <c r="P160" s="143">
        <f t="shared" ca="1" si="63"/>
        <v>0</v>
      </c>
      <c r="R160" s="142" cm="1">
        <f t="array" aca="1" ref="R160" ca="1">INDEX($J$40:$J$52, $M$1+1-$C160, 0)</f>
        <v>6.9436554020861713E-2</v>
      </c>
      <c r="S160" s="142">
        <f ca="1">SUM(R$149:R160)</f>
        <v>0.93071159481603027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6.9288405183969545E-2</v>
      </c>
      <c r="S161" s="142">
        <f ca="1">SUM(R$149:R161)</f>
        <v>0.99999999999999978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1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ref="D166">IF(D$165=$C166,INDEX($D$108:$P$108,0,D$165),D149)</f>
        <v>1.0069745730595203E-3</v>
      </c>
      <c r="E166" s="142" cm="1">
        <f t="array" aca="1" ref="E166" ca="1">IF(E$165=$C166,INDEX($D$108:$P$108,0,E$165),E149)</f>
        <v>3.5842145251288902E-4</v>
      </c>
      <c r="F166" s="142" cm="1">
        <f t="array" aca="1" ref="F166" ca="1">IF(F$165=$C166,INDEX($D$108:$P$108,0,F$165),F149)</f>
        <v>-6.5107169807804155E-5</v>
      </c>
      <c r="G166" s="142" cm="1">
        <f t="array" aca="1" ref="G166" ca="1">IF(G$165=$C166,INDEX($D$108:$P$108,0,G$165),G149)</f>
        <v>-8.5127444400866909E-5</v>
      </c>
      <c r="H166" s="142" cm="1">
        <f t="array" aca="1" ref="H166" ca="1">IF(H$165=$C166,INDEX($D$108:$P$108,0,H$165),H149)</f>
        <v>1.1319912593078937E-5</v>
      </c>
      <c r="I166" s="142" cm="1">
        <f t="array" aca="1" ref="I166" ca="1">IF(I$165=$C166,INDEX($D$108:$P$108,0,I$165),I149)</f>
        <v>6.6333901632602711E-6</v>
      </c>
      <c r="J166" s="142" cm="1">
        <f t="array" aca="1" ref="J166" ca="1">IF(J$165=$C166,INDEX($D$108:$P$108,0,J$165),J149)</f>
        <v>1.3867665931959176E-5</v>
      </c>
      <c r="K166" s="142" cm="1">
        <f t="array" aca="1" ref="K166" ca="1">IF(K$165=$C166,INDEX($D$108:$P$108,0,K$165),K149)</f>
        <v>2.4400194872742578E-6</v>
      </c>
      <c r="L166" s="142" cm="1">
        <f t="array" aca="1" ref="L166" ca="1">IF(L$165=$C166,INDEX($D$108:$P$108,0,L$165),L149)</f>
        <v>-5.9473873562269289E-7</v>
      </c>
      <c r="M166" s="142" cm="1">
        <f t="array" aca="1" ref="M166" ca="1">IF(M$165=$C166,INDEX($D$108:$P$108,0,M$165),M149)</f>
        <v>2.2863907467865825E-7</v>
      </c>
      <c r="N166" s="142" cm="1">
        <f t="array" aca="1" ref="N166" ca="1">IF(N$165=$C166,INDEX($D$108:$P$108,0,N$165),N149)</f>
        <v>0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8.1493017943675541E-2</v>
      </c>
      <c r="S166" s="142">
        <f t="shared" ref="S166:S178" ca="1" si="66">S149</f>
        <v>8.1493017943675541E-2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3.5842145251288902E-4</v>
      </c>
      <c r="E167" s="142" cm="1">
        <f t="array" ref="E167">IF(E$165=$C167,INDEX($D$108:$P$108,0,E$165),E150)</f>
        <v>4.5135301169546706E-4</v>
      </c>
      <c r="F167" s="142" cm="1">
        <f t="array" aca="1" ref="F167" ca="1">IF(F$165=$C167,INDEX($D$108:$P$108,0,F$165),F150)</f>
        <v>-1.5542193912296412E-5</v>
      </c>
      <c r="G167" s="142" cm="1">
        <f t="array" aca="1" ref="G167" ca="1">IF(G$165=$C167,INDEX($D$108:$P$108,0,G$165),G150)</f>
        <v>-2.5688463787611562E-5</v>
      </c>
      <c r="H167" s="142" cm="1">
        <f t="array" aca="1" ref="H167" ca="1">IF(H$165=$C167,INDEX($D$108:$P$108,0,H$165),H150)</f>
        <v>-8.0469122628431245E-6</v>
      </c>
      <c r="I167" s="142" cm="1">
        <f t="array" aca="1" ref="I167" ca="1">IF(I$165=$C167,INDEX($D$108:$P$108,0,I$165),I150)</f>
        <v>-1.4115796478545317E-6</v>
      </c>
      <c r="J167" s="142" cm="1">
        <f t="array" aca="1" ref="J167" ca="1">IF(J$165=$C167,INDEX($D$108:$P$108,0,J$165),J150)</f>
        <v>6.8905103156204249E-7</v>
      </c>
      <c r="K167" s="142" cm="1">
        <f t="array" aca="1" ref="K167" ca="1">IF(K$165=$C167,INDEX($D$108:$P$108,0,K$165),K150)</f>
        <v>3.9771729191504743E-7</v>
      </c>
      <c r="L167" s="142" cm="1">
        <f t="array" aca="1" ref="L167" ca="1">IF(L$165=$C167,INDEX($D$108:$P$108,0,L$165),L150)</f>
        <v>-6.0894349322636587E-7</v>
      </c>
      <c r="M167" s="142" cm="1">
        <f t="array" aca="1" ref="M167" ca="1">IF(M$165=$C167,INDEX($D$108:$P$108,0,M$165),M150)</f>
        <v>-5.874181175351603E-8</v>
      </c>
      <c r="N167" s="142" cm="1">
        <f t="array" aca="1" ref="N167" ca="1">IF(N$165=$C167,INDEX($D$108:$P$108,0,N$165),N150)</f>
        <v>0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8.0443268758416661E-2</v>
      </c>
      <c r="S167" s="142">
        <f t="shared" ca="1" si="66"/>
        <v>0.1619362867020922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-6.5107169807804155E-5</v>
      </c>
      <c r="E168" s="142" cm="1">
        <f t="array" aca="1" ref="E168" ca="1">IF(E$165=$C168,INDEX($D$108:$P$108,0,E$165),E151)</f>
        <v>-1.5542193912296412E-5</v>
      </c>
      <c r="F168" s="142" cm="1">
        <f t="array" ref="F168">IF(F$165=$C168,INDEX($D$108:$P$108,0,F$165),F151)</f>
        <v>1.6015712139097601E-4</v>
      </c>
      <c r="G168" s="142" cm="1">
        <f t="array" aca="1" ref="G168" ca="1">IF(G$165=$C168,INDEX($D$108:$P$108,0,G$165),G151)</f>
        <v>1.256691886308726E-5</v>
      </c>
      <c r="H168" s="142" cm="1">
        <f t="array" aca="1" ref="H168" ca="1">IF(H$165=$C168,INDEX($D$108:$P$108,0,H$165),H151)</f>
        <v>-2.1105707382802594E-5</v>
      </c>
      <c r="I168" s="142" cm="1">
        <f t="array" aca="1" ref="I168" ca="1">IF(I$165=$C168,INDEX($D$108:$P$108,0,I$165),I151)</f>
        <v>-2.9901958428235876E-6</v>
      </c>
      <c r="J168" s="142" cm="1">
        <f t="array" aca="1" ref="J168" ca="1">IF(J$165=$C168,INDEX($D$108:$P$108,0,J$165),J151)</f>
        <v>-4.2714569276791009E-6</v>
      </c>
      <c r="K168" s="142" cm="1">
        <f t="array" aca="1" ref="K168" ca="1">IF(K$165=$C168,INDEX($D$108:$P$108,0,K$165),K151)</f>
        <v>9.740243606117818E-7</v>
      </c>
      <c r="L168" s="142" cm="1">
        <f t="array" aca="1" ref="L168" ca="1">IF(L$165=$C168,INDEX($D$108:$P$108,0,L$165),L151)</f>
        <v>1.1630169361854447E-6</v>
      </c>
      <c r="M168" s="142" cm="1">
        <f t="array" aca="1" ref="M168" ca="1">IF(M$165=$C168,INDEX($D$108:$P$108,0,M$165),M151)</f>
        <v>3.8684636228888835E-7</v>
      </c>
      <c r="N168" s="142" cm="1">
        <f t="array" aca="1" ref="N168" ca="1">IF(N$165=$C168,INDEX($D$108:$P$108,0,N$165),N151)</f>
        <v>0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7.6057381329837262E-2</v>
      </c>
      <c r="S168" s="142">
        <f t="shared" ca="1" si="66"/>
        <v>0.23799366803192945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-8.5127444400866909E-5</v>
      </c>
      <c r="E169" s="142" cm="1">
        <f t="array" aca="1" ref="E169" ca="1">IF(E$165=$C169,INDEX($D$108:$P$108,0,E$165),E152)</f>
        <v>-2.5688463787611562E-5</v>
      </c>
      <c r="F169" s="142" cm="1">
        <f t="array" aca="1" ref="F169" ca="1">IF(F$165=$C169,INDEX($D$108:$P$108,0,F$165),F152)</f>
        <v>1.256691886308726E-5</v>
      </c>
      <c r="G169" s="142" cm="1">
        <f t="array" ref="G169">IF(G$165=$C169,INDEX($D$108:$P$108,0,G$165),G152)</f>
        <v>5.1604573851332754E-5</v>
      </c>
      <c r="H169" s="142" cm="1">
        <f t="array" aca="1" ref="H169" ca="1">IF(H$165=$C169,INDEX($D$108:$P$108,0,H$165),H152)</f>
        <v>-4.3050885712712985E-6</v>
      </c>
      <c r="I169" s="142" cm="1">
        <f t="array" aca="1" ref="I169" ca="1">IF(I$165=$C169,INDEX($D$108:$P$108,0,I$165),I152)</f>
        <v>6.048493306345951E-7</v>
      </c>
      <c r="J169" s="142" cm="1">
        <f t="array" aca="1" ref="J169" ca="1">IF(J$165=$C169,INDEX($D$108:$P$108,0,J$165),J152)</f>
        <v>-1.5683178213317449E-6</v>
      </c>
      <c r="K169" s="142" cm="1">
        <f t="array" aca="1" ref="K169" ca="1">IF(K$165=$C169,INDEX($D$108:$P$108,0,K$165),K152)</f>
        <v>-1.0118125665726959E-7</v>
      </c>
      <c r="L169" s="142" cm="1">
        <f t="array" aca="1" ref="L169" ca="1">IF(L$165=$C169,INDEX($D$108:$P$108,0,L$165),L152)</f>
        <v>9.8105873581312277E-7</v>
      </c>
      <c r="M169" s="142" cm="1">
        <f t="array" aca="1" ref="M169" ca="1">IF(M$165=$C169,INDEX($D$108:$P$108,0,M$165),M152)</f>
        <v>2.9764890758037774E-7</v>
      </c>
      <c r="N169" s="142" cm="1">
        <f t="array" aca="1" ref="N169" ca="1">IF(N$165=$C169,INDEX($D$108:$P$108,0,N$165),N152)</f>
        <v>0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8.2984114291558775E-2</v>
      </c>
      <c r="S169" s="142">
        <f t="shared" ca="1" si="66"/>
        <v>0.32097778232348823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1.1319912593078937E-5</v>
      </c>
      <c r="E170" s="142" cm="1">
        <f t="array" aca="1" ref="E170" ca="1">IF(E$165=$C170,INDEX($D$108:$P$108,0,E$165),E153)</f>
        <v>-8.0469122628431245E-6</v>
      </c>
      <c r="F170" s="142" cm="1">
        <f t="array" aca="1" ref="F170" ca="1">IF(F$165=$C170,INDEX($D$108:$P$108,0,F$165),F153)</f>
        <v>-2.1105707382802594E-5</v>
      </c>
      <c r="G170" s="142" cm="1">
        <f t="array" aca="1" ref="G170" ca="1">IF(G$165=$C170,INDEX($D$108:$P$108,0,G$165),G153)</f>
        <v>-4.3050885712712985E-6</v>
      </c>
      <c r="H170" s="142" cm="1">
        <f t="array" ref="H170">IF(H$165=$C170,INDEX($D$108:$P$108,0,H$165),H153)</f>
        <v>3.6179669858903698E-5</v>
      </c>
      <c r="I170" s="142" cm="1">
        <f t="array" aca="1" ref="I170" ca="1">IF(I$165=$C170,INDEX($D$108:$P$108,0,I$165),I153)</f>
        <v>2.2281597023696611E-6</v>
      </c>
      <c r="J170" s="142" cm="1">
        <f t="array" aca="1" ref="J170" ca="1">IF(J$165=$C170,INDEX($D$108:$P$108,0,J$165),J153)</f>
        <v>2.9855529947384406E-6</v>
      </c>
      <c r="K170" s="142" cm="1">
        <f t="array" aca="1" ref="K170" ca="1">IF(K$165=$C170,INDEX($D$108:$P$108,0,K$165),K153)</f>
        <v>-4.2950722255537274E-7</v>
      </c>
      <c r="L170" s="142" cm="1">
        <f t="array" aca="1" ref="L170" ca="1">IF(L$165=$C170,INDEX($D$108:$P$108,0,L$165),L153)</f>
        <v>-4.7944966983617926E-7</v>
      </c>
      <c r="M170" s="142" cm="1">
        <f t="array" aca="1" ref="M170" ca="1">IF(M$165=$C170,INDEX($D$108:$P$108,0,M$165),M153)</f>
        <v>-2.5625145421156862E-7</v>
      </c>
      <c r="N170" s="142" cm="1">
        <f t="array" aca="1" ref="N170" ca="1">IF(N$165=$C170,INDEX($D$108:$P$108,0,N$165),N153)</f>
        <v>0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7.6629830915067018E-2</v>
      </c>
      <c r="S170" s="142">
        <f t="shared" ca="1" si="66"/>
        <v>0.39760761323855526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6.6333901632602711E-6</v>
      </c>
      <c r="E171" s="142" cm="1">
        <f t="array" aca="1" ref="E171" ca="1">IF(E$165=$C171,INDEX($D$108:$P$108,0,E$165),E154)</f>
        <v>-1.4115796478545317E-6</v>
      </c>
      <c r="F171" s="142" cm="1">
        <f t="array" aca="1" ref="F171" ca="1">IF(F$165=$C171,INDEX($D$108:$P$108,0,F$165),F154)</f>
        <v>-2.9901958428235876E-6</v>
      </c>
      <c r="G171" s="142" cm="1">
        <f t="array" aca="1" ref="G171" ca="1">IF(G$165=$C171,INDEX($D$108:$P$108,0,G$165),G154)</f>
        <v>6.048493306345951E-7</v>
      </c>
      <c r="H171" s="142" cm="1">
        <f t="array" aca="1" ref="H171" ca="1">IF(H$165=$C171,INDEX($D$108:$P$108,0,H$165),H154)</f>
        <v>2.2281597023696611E-6</v>
      </c>
      <c r="I171" s="142" cm="1">
        <f t="array" ref="I171">IF(I$165=$C171,INDEX($D$108:$P$108,0,I$165),I154)</f>
        <v>6.6725768992470003E-7</v>
      </c>
      <c r="J171" s="142" cm="1">
        <f t="array" aca="1" ref="J171" ca="1">IF(J$165=$C171,INDEX($D$108:$P$108,0,J$165),J154)</f>
        <v>3.9234806804402429E-7</v>
      </c>
      <c r="K171" s="142" cm="1">
        <f t="array" aca="1" ref="K171" ca="1">IF(K$165=$C171,INDEX($D$108:$P$108,0,K$165),K154)</f>
        <v>-2.4029167288876808E-8</v>
      </c>
      <c r="L171" s="142" cm="1">
        <f t="array" aca="1" ref="L171" ca="1">IF(L$165=$C171,INDEX($D$108:$P$108,0,L$165),L154)</f>
        <v>1.4372846690162108E-11</v>
      </c>
      <c r="M171" s="142" cm="1">
        <f t="array" aca="1" ref="M171" ca="1">IF(M$165=$C171,INDEX($D$108:$P$108,0,M$165),M154)</f>
        <v>-6.3132596800614194E-9</v>
      </c>
      <c r="N171" s="142" cm="1">
        <f t="array" aca="1" ref="N171" ca="1">IF(N$165=$C171,INDEX($D$108:$P$108,0,N$165),N154)</f>
        <v>0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8.4243379405142121E-2</v>
      </c>
      <c r="S171" s="142">
        <f t="shared" ca="1" si="66"/>
        <v>0.48185099264369735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1.3867665931959176E-5</v>
      </c>
      <c r="E172" s="142" cm="1">
        <f t="array" aca="1" ref="E172" ca="1">IF(E$165=$C172,INDEX($D$108:$P$108,0,E$165),E155)</f>
        <v>6.8905103156204249E-7</v>
      </c>
      <c r="F172" s="142" cm="1">
        <f t="array" aca="1" ref="F172" ca="1">IF(F$165=$C172,INDEX($D$108:$P$108,0,F$165),F155)</f>
        <v>-4.2714569276791009E-6</v>
      </c>
      <c r="G172" s="142" cm="1">
        <f t="array" aca="1" ref="G172" ca="1">IF(G$165=$C172,INDEX($D$108:$P$108,0,G$165),G155)</f>
        <v>-1.5683178213317449E-6</v>
      </c>
      <c r="H172" s="142" cm="1">
        <f t="array" aca="1" ref="H172" ca="1">IF(H$165=$C172,INDEX($D$108:$P$108,0,H$165),H155)</f>
        <v>2.9855529947384406E-6</v>
      </c>
      <c r="I172" s="142" cm="1">
        <f t="array" aca="1" ref="I172" ca="1">IF(I$165=$C172,INDEX($D$108:$P$108,0,I$165),I155)</f>
        <v>3.9234806804402429E-7</v>
      </c>
      <c r="J172" s="142" cm="1">
        <f t="array" ref="J172">IF(J$165=$C172,INDEX($D$108:$P$108,0,J$165),J155)</f>
        <v>1.8486741908531665E-6</v>
      </c>
      <c r="K172" s="142" cm="1">
        <f t="array" aca="1" ref="K172" ca="1">IF(K$165=$C172,INDEX($D$108:$P$108,0,K$165),K155)</f>
        <v>1.0637010235084567E-8</v>
      </c>
      <c r="L172" s="142" cm="1">
        <f t="array" aca="1" ref="L172" ca="1">IF(L$165=$C172,INDEX($D$108:$P$108,0,L$165),L155)</f>
        <v>-5.1585093739780122E-8</v>
      </c>
      <c r="M172" s="142" cm="1">
        <f t="array" aca="1" ref="M172" ca="1">IF(M$165=$C172,INDEX($D$108:$P$108,0,M$165),M155)</f>
        <v>-1.7896350783264462E-8</v>
      </c>
      <c r="N172" s="142" cm="1">
        <f t="array" aca="1" ref="N172" ca="1">IF(N$165=$C172,INDEX($D$108:$P$108,0,N$165),N155)</f>
        <v>0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8.3608942858869634E-2</v>
      </c>
      <c r="S172" s="142">
        <f t="shared" ca="1" si="66"/>
        <v>0.56545993550256701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2.4400194872742578E-6</v>
      </c>
      <c r="E173" s="142" cm="1">
        <f t="array" aca="1" ref="E173" ca="1">IF(E$165=$C173,INDEX($D$108:$P$108,0,E$165),E156)</f>
        <v>3.9771729191504743E-7</v>
      </c>
      <c r="F173" s="142" cm="1">
        <f t="array" aca="1" ref="F173" ca="1">IF(F$165=$C173,INDEX($D$108:$P$108,0,F$165),F156)</f>
        <v>9.740243606117818E-7</v>
      </c>
      <c r="G173" s="142" cm="1">
        <f t="array" aca="1" ref="G173" ca="1">IF(G$165=$C173,INDEX($D$108:$P$108,0,G$165),G156)</f>
        <v>-1.0118125665726959E-7</v>
      </c>
      <c r="H173" s="142" cm="1">
        <f t="array" aca="1" ref="H173" ca="1">IF(H$165=$C173,INDEX($D$108:$P$108,0,H$165),H156)</f>
        <v>-4.2950722255537274E-7</v>
      </c>
      <c r="I173" s="142" cm="1">
        <f t="array" aca="1" ref="I173" ca="1">IF(I$165=$C173,INDEX($D$108:$P$108,0,I$165),I156)</f>
        <v>-2.4029167288876808E-8</v>
      </c>
      <c r="J173" s="142" cm="1">
        <f t="array" aca="1" ref="J173" ca="1">IF(J$165=$C173,INDEX($D$108:$P$108,0,J$165),J156)</f>
        <v>1.0637010235084567E-8</v>
      </c>
      <c r="K173" s="142" cm="1">
        <f t="array" ref="K173">IF(K$165=$C173,INDEX($D$108:$P$108,0,K$165),K156)</f>
        <v>1.2622303069459347E-7</v>
      </c>
      <c r="L173" s="142" cm="1">
        <f t="array" aca="1" ref="L173" ca="1">IF(L$165=$C173,INDEX($D$108:$P$108,0,L$165),L156)</f>
        <v>2.1155004485174293E-8</v>
      </c>
      <c r="M173" s="142" cm="1">
        <f t="array" aca="1" ref="M173" ca="1">IF(M$165=$C173,INDEX($D$108:$P$108,0,M$165),M156)</f>
        <v>1.2757443597815771E-8</v>
      </c>
      <c r="N173" s="142" cm="1">
        <f t="array" aca="1" ref="N173" ca="1">IF(N$165=$C173,INDEX($D$108:$P$108,0,N$165),N156)</f>
        <v>0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9.1329418856743477E-2</v>
      </c>
      <c r="S173" s="142">
        <f t="shared" ca="1" si="66"/>
        <v>0.65678935435931052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-5.9473873562269289E-7</v>
      </c>
      <c r="E174" s="142" cm="1">
        <f t="array" aca="1" ref="E174" ca="1">IF(E$165=$C174,INDEX($D$108:$P$108,0,E$165),E157)</f>
        <v>-6.0894349322636587E-7</v>
      </c>
      <c r="F174" s="142" cm="1">
        <f t="array" aca="1" ref="F174" ca="1">IF(F$165=$C174,INDEX($D$108:$P$108,0,F$165),F157)</f>
        <v>1.1630169361854447E-6</v>
      </c>
      <c r="G174" s="142" cm="1">
        <f t="array" aca="1" ref="G174" ca="1">IF(G$165=$C174,INDEX($D$108:$P$108,0,G$165),G157)</f>
        <v>9.8105873581312277E-7</v>
      </c>
      <c r="H174" s="142" cm="1">
        <f t="array" aca="1" ref="H174" ca="1">IF(H$165=$C174,INDEX($D$108:$P$108,0,H$165),H157)</f>
        <v>-4.7944966983617926E-7</v>
      </c>
      <c r="I174" s="142" cm="1">
        <f t="array" aca="1" ref="I174" ca="1">IF(I$165=$C174,INDEX($D$108:$P$108,0,I$165),I157)</f>
        <v>1.4372846690162108E-11</v>
      </c>
      <c r="J174" s="142" cm="1">
        <f t="array" aca="1" ref="J174" ca="1">IF(J$165=$C174,INDEX($D$108:$P$108,0,J$165),J157)</f>
        <v>-5.1585093739780122E-8</v>
      </c>
      <c r="K174" s="142" cm="1">
        <f t="array" aca="1" ref="K174" ca="1">IF(K$165=$C174,INDEX($D$108:$P$108,0,K$165),K157)</f>
        <v>2.1155004485174293E-8</v>
      </c>
      <c r="L174" s="142" cm="1">
        <f t="array" ref="L174">IF(L$165=$C174,INDEX($D$108:$P$108,0,L$165),L157)</f>
        <v>1.6254217326635215E-7</v>
      </c>
      <c r="M174" s="142" cm="1">
        <f t="array" aca="1" ref="M174" ca="1">IF(M$165=$C174,INDEX($D$108:$P$108,0,M$165),M157)</f>
        <v>1.6466141625405217E-8</v>
      </c>
      <c r="N174" s="142" cm="1">
        <f t="array" aca="1" ref="N174" ca="1">IF(N$165=$C174,INDEX($D$108:$P$108,0,N$165),N157)</f>
        <v>0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6.8690231009907066E-2</v>
      </c>
      <c r="S174" s="142">
        <f t="shared" ca="1" si="66"/>
        <v>0.72547958536921753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2.2863907467865825E-7</v>
      </c>
      <c r="E175" s="142" cm="1">
        <f t="array" aca="1" ref="E175" ca="1">IF(E$165=$C175,INDEX($D$108:$P$108,0,E$165),E158)</f>
        <v>-5.874181175351603E-8</v>
      </c>
      <c r="F175" s="142" cm="1">
        <f t="array" aca="1" ref="F175" ca="1">IF(F$165=$C175,INDEX($D$108:$P$108,0,F$165),F158)</f>
        <v>3.8684636228888835E-7</v>
      </c>
      <c r="G175" s="142" cm="1">
        <f t="array" aca="1" ref="G175" ca="1">IF(G$165=$C175,INDEX($D$108:$P$108,0,G$165),G158)</f>
        <v>2.9764890758037774E-7</v>
      </c>
      <c r="H175" s="142" cm="1">
        <f t="array" aca="1" ref="H175" ca="1">IF(H$165=$C175,INDEX($D$108:$P$108,0,H$165),H158)</f>
        <v>-2.5625145421156862E-7</v>
      </c>
      <c r="I175" s="142" cm="1">
        <f t="array" aca="1" ref="I175" ca="1">IF(I$165=$C175,INDEX($D$108:$P$108,0,I$165),I158)</f>
        <v>-6.3132596800614194E-9</v>
      </c>
      <c r="J175" s="142" cm="1">
        <f t="array" aca="1" ref="J175" ca="1">IF(J$165=$C175,INDEX($D$108:$P$108,0,J$165),J158)</f>
        <v>-1.7896350783264462E-8</v>
      </c>
      <c r="K175" s="142" cm="1">
        <f t="array" aca="1" ref="K175" ca="1">IF(K$165=$C175,INDEX($D$108:$P$108,0,K$165),K158)</f>
        <v>1.2757443597815771E-8</v>
      </c>
      <c r="L175" s="142" cm="1">
        <f t="array" aca="1" ref="L175" ca="1">IF(L$165=$C175,INDEX($D$108:$P$108,0,L$165),L158)</f>
        <v>1.6466141625405217E-8</v>
      </c>
      <c r="M175" s="142" cm="1">
        <f t="array" ref="M175">IF(M$165=$C175,INDEX($D$108:$P$108,0,M$165),M158)</f>
        <v>4.0137843705925038E-8</v>
      </c>
      <c r="N175" s="142" cm="1">
        <f t="array" aca="1" ref="N175" ca="1">IF(N$165=$C175,INDEX($D$108:$P$108,0,N$165),N158)</f>
        <v>0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6.6463969304056889E-2</v>
      </c>
      <c r="S175" s="142">
        <f t="shared" ca="1" si="66"/>
        <v>0.79194355467327437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0</v>
      </c>
      <c r="E176" s="142" cm="1">
        <f t="array" aca="1" ref="E176" ca="1">IF(E$165=$C176,INDEX($D$108:$P$108,0,E$165),E159)</f>
        <v>0</v>
      </c>
      <c r="F176" s="142" cm="1">
        <f t="array" aca="1" ref="F176" ca="1">IF(F$165=$C176,INDEX($D$108:$P$108,0,F$165),F159)</f>
        <v>0</v>
      </c>
      <c r="G176" s="142" cm="1">
        <f t="array" aca="1" ref="G176" ca="1">IF(G$165=$C176,INDEX($D$108:$P$108,0,G$165),G159)</f>
        <v>0</v>
      </c>
      <c r="H176" s="142" cm="1">
        <f t="array" aca="1" ref="H176" ca="1">IF(H$165=$C176,INDEX($D$108:$P$108,0,H$165),H159)</f>
        <v>0</v>
      </c>
      <c r="I176" s="142" cm="1">
        <f t="array" aca="1" ref="I176" ca="1">IF(I$165=$C176,INDEX($D$108:$P$108,0,I$165),I159)</f>
        <v>0</v>
      </c>
      <c r="J176" s="142" cm="1">
        <f t="array" aca="1" ref="J176" ca="1">IF(J$165=$C176,INDEX($D$108:$P$108,0,J$165),J159)</f>
        <v>0</v>
      </c>
      <c r="K176" s="142" cm="1">
        <f t="array" aca="1" ref="K176" ca="1">IF(K$165=$C176,INDEX($D$108:$P$108,0,K$165),K159)</f>
        <v>0</v>
      </c>
      <c r="L176" s="142" cm="1">
        <f t="array" aca="1" ref="L176" ca="1">IF(L$165=$C176,INDEX($D$108:$P$108,0,L$165),L159)</f>
        <v>0</v>
      </c>
      <c r="M176" s="142" cm="1">
        <f t="array" aca="1" ref="M176" ca="1">IF(M$165=$C176,INDEX($D$108:$P$108,0,M$165),M159)</f>
        <v>0</v>
      </c>
      <c r="N176" s="142" cm="1">
        <f t="array" ref="N176">IF(N$165=$C176,INDEX($D$108:$P$108,0,N$165),N159)</f>
        <v>0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6.9331486121894256E-2</v>
      </c>
      <c r="S176" s="142">
        <f t="shared" ca="1" si="66"/>
        <v>0.86127504079516859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ref="O177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6.9436554020861713E-2</v>
      </c>
      <c r="S177" s="142">
        <f t="shared" ca="1" si="66"/>
        <v>0.93071159481603027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6.9288405183969545E-2</v>
      </c>
      <c r="S178" s="142">
        <f t="shared" ca="1" si="66"/>
        <v>0.99999999999999978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1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1.0069745730595201E-3</v>
      </c>
      <c r="E183" s="142" cm="1">
        <f t="array" aca="1" ref="E183" ca="1">E149*INDEX($D$127:$P$127, 0, $C183)*INDEX($D$127:$P$127, 0, E$182)</f>
        <v>3.7591559076951582E-4</v>
      </c>
      <c r="F183" s="142" cm="1">
        <f t="array" aca="1" ref="F183" ca="1">F149*INDEX($D$127:$P$127, 0, $C183)*INDEX($D$127:$P$127, 0, F$182)</f>
        <v>-7.1978684471480628E-5</v>
      </c>
      <c r="G183" s="142" cm="1">
        <f t="array" aca="1" ref="G183" ca="1">G149*INDEX($D$127:$P$127, 0, $C183)*INDEX($D$127:$P$127, 0, G$182)</f>
        <v>-9.9820776702829727E-5</v>
      </c>
      <c r="H183" s="142" cm="1">
        <f t="array" aca="1" ref="H183" ca="1">H149*INDEX($D$127:$P$127, 0, $C183)*INDEX($D$127:$P$127, 0, H$182)</f>
        <v>1.4190261410379896E-5</v>
      </c>
      <c r="I183" s="142" cm="1">
        <f t="array" aca="1" ref="I183" ca="1">I149*INDEX($D$127:$P$127, 0, $C183)*INDEX($D$127:$P$127, 0, I$182)</f>
        <v>8.9816527398768075E-6</v>
      </c>
      <c r="J183" s="142" cm="1">
        <f t="array" aca="1" ref="J183" ca="1">J149*INDEX($D$127:$P$127, 0, $C183)*INDEX($D$127:$P$127, 0, J$182)</f>
        <v>2.0569072620828742E-5</v>
      </c>
      <c r="K183" s="142" cm="1">
        <f t="array" aca="1" ref="K183" ca="1">K149*INDEX($D$127:$P$127, 0, $C183)*INDEX($D$127:$P$127, 0, K$182)</f>
        <v>4.0463145602220378E-6</v>
      </c>
      <c r="L183" s="142" cm="1">
        <f t="array" aca="1" ref="L183" ca="1">L149*INDEX($D$127:$P$127, 0, $C183)*INDEX($D$127:$P$127, 0, L$182)</f>
        <v>-1.1388379750357924E-6</v>
      </c>
      <c r="M183" s="142" cm="1">
        <f t="array" aca="1" ref="M183" ca="1">M149*INDEX($D$127:$P$127, 0, $C183)*INDEX($D$127:$P$127, 0, M$182)</f>
        <v>5.362061595921124E-7</v>
      </c>
      <c r="N183" s="142" cm="1">
        <f t="array" aca="1" ref="N183" ca="1">N149*INDEX($D$127:$P$127, 0, $C183)*INDEX($D$127:$P$127, 0, N$182)</f>
        <v>0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8.1493017943675541E-2</v>
      </c>
      <c r="S183" s="142">
        <f t="shared" ref="S183:S195" ca="1" si="69">S149</f>
        <v>8.1493017943675541E-2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3.7591559076951582E-4</v>
      </c>
      <c r="E184" s="142" cm="1">
        <f t="array" aca="1" ref="E184" ca="1">E150*INDEX($D$127:$P$127, 0, $C184)*INDEX($D$127:$P$127, 0, E$182)</f>
        <v>4.5135301169546723E-4</v>
      </c>
      <c r="F184" s="142" cm="1">
        <f t="array" aca="1" ref="F184" ca="1">F150*INDEX($D$127:$P$127, 0, $C184)*INDEX($D$127:$P$127, 0, F$182)</f>
        <v>-1.802120195291531E-5</v>
      </c>
      <c r="G184" s="142" cm="1">
        <f t="array" aca="1" ref="G184" ca="1">G150*INDEX($D$127:$P$127, 0, $C184)*INDEX($D$127:$P$127, 0, G$182)</f>
        <v>-3.1592633196652648E-5</v>
      </c>
      <c r="H184" s="142" cm="1">
        <f t="array" aca="1" ref="H184" ca="1">H150*INDEX($D$127:$P$127, 0, $C184)*INDEX($D$127:$P$127, 0, H$182)</f>
        <v>-1.0579689728689252E-5</v>
      </c>
      <c r="I184" s="142" cm="1">
        <f t="array" aca="1" ref="I184" ca="1">I150*INDEX($D$127:$P$127, 0, $C184)*INDEX($D$127:$P$127, 0, I$182)</f>
        <v>-2.0045756382615081E-6</v>
      </c>
      <c r="J184" s="142" cm="1">
        <f t="array" aca="1" ref="J184" ca="1">J150*INDEX($D$127:$P$127, 0, $C184)*INDEX($D$127:$P$127, 0, J$182)</f>
        <v>1.0719118454024333E-6</v>
      </c>
      <c r="K184" s="142" cm="1">
        <f t="array" aca="1" ref="K184" ca="1">K150*INDEX($D$127:$P$127, 0, $C184)*INDEX($D$127:$P$127, 0, K$182)</f>
        <v>6.9173087900709133E-7</v>
      </c>
      <c r="L184" s="142" cm="1">
        <f t="array" aca="1" ref="L184" ca="1">L150*INDEX($D$127:$P$127, 0, $C184)*INDEX($D$127:$P$127, 0, L$182)</f>
        <v>-1.2229509874489414E-6</v>
      </c>
      <c r="M184" s="142" cm="1">
        <f t="array" aca="1" ref="M184" ca="1">M150*INDEX($D$127:$P$127, 0, $C184)*INDEX($D$127:$P$127, 0, M$182)</f>
        <v>-1.4448575262259377E-7</v>
      </c>
      <c r="N184" s="142" cm="1">
        <f t="array" aca="1" ref="N184" ca="1">N150*INDEX($D$127:$P$127, 0, $C184)*INDEX($D$127:$P$127, 0, N$182)</f>
        <v>0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8.0443268758416661E-2</v>
      </c>
      <c r="S184" s="142">
        <f t="shared" ca="1" si="69"/>
        <v>0.1619362867020922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-7.1978684471480628E-5</v>
      </c>
      <c r="E185" s="142" cm="1">
        <f t="array" aca="1" ref="E185" ca="1">E151*INDEX($D$127:$P$127, 0, $C185)*INDEX($D$127:$P$127, 0, E$182)</f>
        <v>-1.802120195291531E-5</v>
      </c>
      <c r="F185" s="142" cm="1">
        <f t="array" aca="1" ref="F185" ca="1">F151*INDEX($D$127:$P$127, 0, $C185)*INDEX($D$127:$P$127, 0, F$182)</f>
        <v>1.6015712139097607E-4</v>
      </c>
      <c r="G185" s="142" cm="1">
        <f t="array" aca="1" ref="G185" ca="1">G151*INDEX($D$127:$P$127, 0, $C185)*INDEX($D$127:$P$127, 0, G$182)</f>
        <v>1.6291281502301924E-5</v>
      </c>
      <c r="H185" s="142" cm="1">
        <f t="array" aca="1" ref="H185" ca="1">H151*INDEX($D$127:$P$127, 0, $C185)*INDEX($D$127:$P$127, 0, H$182)</f>
        <v>-2.9249761084235779E-5</v>
      </c>
      <c r="I185" s="142" cm="1">
        <f t="array" aca="1" ref="I185" ca="1">I151*INDEX($D$127:$P$127, 0, $C185)*INDEX($D$127:$P$127, 0, I$182)</f>
        <v>-4.4760552502778923E-6</v>
      </c>
      <c r="J185" s="142" cm="1">
        <f t="array" aca="1" ref="J185" ca="1">J151*INDEX($D$127:$P$127, 0, $C185)*INDEX($D$127:$P$127, 0, J$182)</f>
        <v>-7.0042632390521079E-6</v>
      </c>
      <c r="K185" s="142" cm="1">
        <f t="array" aca="1" ref="K185" ca="1">K151*INDEX($D$127:$P$127, 0, $C185)*INDEX($D$127:$P$127, 0, K$182)</f>
        <v>1.7857113277882669E-6</v>
      </c>
      <c r="L185" s="142" cm="1">
        <f t="array" aca="1" ref="L185" ca="1">L151*INDEX($D$127:$P$127, 0, $C185)*INDEX($D$127:$P$127, 0, L$182)</f>
        <v>2.4620498509887882E-6</v>
      </c>
      <c r="M185" s="142" cm="1">
        <f t="array" aca="1" ref="M185" ca="1">M151*INDEX($D$127:$P$127, 0, $C185)*INDEX($D$127:$P$127, 0, M$182)</f>
        <v>1.0029861821900101E-6</v>
      </c>
      <c r="N185" s="142" cm="1">
        <f t="array" aca="1" ref="N185" ca="1">N151*INDEX($D$127:$P$127, 0, $C185)*INDEX($D$127:$P$127, 0, N$182)</f>
        <v>0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7.6057381329837262E-2</v>
      </c>
      <c r="S185" s="142">
        <f t="shared" ca="1" si="69"/>
        <v>0.23799366803192945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-9.9820776702829727E-5</v>
      </c>
      <c r="E186" s="142" cm="1">
        <f t="array" aca="1" ref="E186" ca="1">E152*INDEX($D$127:$P$127, 0, $C186)*INDEX($D$127:$P$127, 0, E$182)</f>
        <v>-3.1592633196652648E-5</v>
      </c>
      <c r="F186" s="142" cm="1">
        <f t="array" aca="1" ref="F186" ca="1">F152*INDEX($D$127:$P$127, 0, $C186)*INDEX($D$127:$P$127, 0, F$182)</f>
        <v>1.6291281502301924E-5</v>
      </c>
      <c r="G186" s="142" cm="1">
        <f t="array" aca="1" ref="G186" ca="1">G152*INDEX($D$127:$P$127, 0, $C186)*INDEX($D$127:$P$127, 0, G$182)</f>
        <v>5.1604573851332768E-5</v>
      </c>
      <c r="H186" s="142" cm="1">
        <f t="array" aca="1" ref="H186" ca="1">H152*INDEX($D$127:$P$127, 0, $C186)*INDEX($D$127:$P$127, 0, H$182)</f>
        <v>-6.3282082495552356E-6</v>
      </c>
      <c r="I186" s="142" cm="1">
        <f t="array" aca="1" ref="I186" ca="1">I152*INDEX($D$127:$P$127, 0, $C186)*INDEX($D$127:$P$127, 0, I$182)</f>
        <v>9.6032729061788305E-7</v>
      </c>
      <c r="J186" s="142" cm="1">
        <f t="array" aca="1" ref="J186" ca="1">J152*INDEX($D$127:$P$127, 0, $C186)*INDEX($D$127:$P$127, 0, J$182)</f>
        <v>-2.7277010257427263E-6</v>
      </c>
      <c r="K186" s="142" cm="1">
        <f t="array" aca="1" ref="K186" ca="1">K152*INDEX($D$127:$P$127, 0, $C186)*INDEX($D$127:$P$127, 0, K$182)</f>
        <v>-1.9675136995616256E-7</v>
      </c>
      <c r="L186" s="142" cm="1">
        <f t="array" aca="1" ref="L186" ca="1">L152*INDEX($D$127:$P$127, 0, $C186)*INDEX($D$127:$P$127, 0, L$182)</f>
        <v>2.2028355345719029E-6</v>
      </c>
      <c r="M186" s="142" cm="1">
        <f t="array" aca="1" ref="M186" ca="1">M152*INDEX($D$127:$P$127, 0, $C186)*INDEX($D$127:$P$127, 0, M$182)</f>
        <v>8.1853449584603891E-7</v>
      </c>
      <c r="N186" s="142" cm="1">
        <f t="array" aca="1" ref="N186" ca="1">N152*INDEX($D$127:$P$127, 0, $C186)*INDEX($D$127:$P$127, 0, N$182)</f>
        <v>0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8.2984114291558775E-2</v>
      </c>
      <c r="S186" s="142">
        <f t="shared" ca="1" si="69"/>
        <v>0.32097778232348823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1.4190261410379896E-5</v>
      </c>
      <c r="E187" s="142" cm="1">
        <f t="array" aca="1" ref="E187" ca="1">E153*INDEX($D$127:$P$127, 0, $C187)*INDEX($D$127:$P$127, 0, E$182)</f>
        <v>-1.0579689728689252E-5</v>
      </c>
      <c r="F187" s="142" cm="1">
        <f t="array" aca="1" ref="F187" ca="1">F153*INDEX($D$127:$P$127, 0, $C187)*INDEX($D$127:$P$127, 0, F$182)</f>
        <v>-2.9249761084235779E-5</v>
      </c>
      <c r="G187" s="142" cm="1">
        <f t="array" aca="1" ref="G187" ca="1">G153*INDEX($D$127:$P$127, 0, $C187)*INDEX($D$127:$P$127, 0, G$182)</f>
        <v>-6.3282082495552356E-6</v>
      </c>
      <c r="H187" s="142" cm="1">
        <f t="array" aca="1" ref="H187" ca="1">H153*INDEX($D$127:$P$127, 0, $C187)*INDEX($D$127:$P$127, 0, H$182)</f>
        <v>3.6179669858903691E-5</v>
      </c>
      <c r="I187" s="142" cm="1">
        <f t="array" aca="1" ref="I187" ca="1">I153*INDEX($D$127:$P$127, 0, $C187)*INDEX($D$127:$P$127, 0, I$182)</f>
        <v>3.7819375695879395E-6</v>
      </c>
      <c r="J187" s="142" cm="1">
        <f t="array" aca="1" ref="J187" ca="1">J153*INDEX($D$127:$P$127, 0, $C187)*INDEX($D$127:$P$127, 0, J$182)</f>
        <v>5.5511561956854461E-6</v>
      </c>
      <c r="K187" s="142" cm="1">
        <f t="array" aca="1" ref="K187" ca="1">K153*INDEX($D$127:$P$127, 0, $C187)*INDEX($D$127:$P$127, 0, K$182)</f>
        <v>-8.9286159064739074E-7</v>
      </c>
      <c r="L187" s="142" cm="1">
        <f t="array" aca="1" ref="L187" ca="1">L153*INDEX($D$127:$P$127, 0, $C187)*INDEX($D$127:$P$127, 0, L$182)</f>
        <v>-1.1508694496859356E-6</v>
      </c>
      <c r="M187" s="142" cm="1">
        <f t="array" aca="1" ref="M187" ca="1">M153*INDEX($D$127:$P$127, 0, $C187)*INDEX($D$127:$P$127, 0, M$182)</f>
        <v>-7.533469008389344E-7</v>
      </c>
      <c r="N187" s="142" cm="1">
        <f t="array" aca="1" ref="N187" ca="1">N153*INDEX($D$127:$P$127, 0, $C187)*INDEX($D$127:$P$127, 0, N$182)</f>
        <v>0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7.6629830915067018E-2</v>
      </c>
      <c r="S187" s="142">
        <f t="shared" ca="1" si="69"/>
        <v>0.39760761323855526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8.9816527398768075E-6</v>
      </c>
      <c r="E188" s="142" cm="1">
        <f t="array" aca="1" ref="E188" ca="1">E154*INDEX($D$127:$P$127, 0, $C188)*INDEX($D$127:$P$127, 0, E$182)</f>
        <v>-2.0045756382615081E-6</v>
      </c>
      <c r="F188" s="142" cm="1">
        <f t="array" aca="1" ref="F188" ca="1">F154*INDEX($D$127:$P$127, 0, $C188)*INDEX($D$127:$P$127, 0, F$182)</f>
        <v>-4.4760552502778923E-6</v>
      </c>
      <c r="G188" s="142" cm="1">
        <f t="array" aca="1" ref="G188" ca="1">G154*INDEX($D$127:$P$127, 0, $C188)*INDEX($D$127:$P$127, 0, G$182)</f>
        <v>9.6032729061788326E-7</v>
      </c>
      <c r="H188" s="142" cm="1">
        <f t="array" aca="1" ref="H188" ca="1">H154*INDEX($D$127:$P$127, 0, $C188)*INDEX($D$127:$P$127, 0, H$182)</f>
        <v>3.7819375695879395E-6</v>
      </c>
      <c r="I188" s="142" cm="1">
        <f t="array" aca="1" ref="I188" ca="1">I154*INDEX($D$127:$P$127, 0, $C188)*INDEX($D$127:$P$127, 0, I$182)</f>
        <v>6.6725768992470003E-7</v>
      </c>
      <c r="J188" s="142" cm="1">
        <f t="array" aca="1" ref="J188" ca="1">J154*INDEX($D$127:$P$127, 0, $C188)*INDEX($D$127:$P$127, 0, J$182)</f>
        <v>7.8795891995804103E-7</v>
      </c>
      <c r="K188" s="142" cm="1">
        <f t="array" aca="1" ref="K188" ca="1">K154*INDEX($D$127:$P$127, 0, $C188)*INDEX($D$127:$P$127, 0, K$182)</f>
        <v>-5.3954265568247746E-8</v>
      </c>
      <c r="L188" s="142" cm="1">
        <f t="array" aca="1" ref="L188" ca="1">L154*INDEX($D$127:$P$127, 0, $C188)*INDEX($D$127:$P$127, 0, L$182)</f>
        <v>3.7264836985083591E-11</v>
      </c>
      <c r="M188" s="142" cm="1">
        <f t="array" aca="1" ref="M188" ca="1">M154*INDEX($D$127:$P$127, 0, $C188)*INDEX($D$127:$P$127, 0, M$182)</f>
        <v>-2.0047291966611094E-8</v>
      </c>
      <c r="N188" s="142" cm="1">
        <f t="array" aca="1" ref="N188" ca="1">N154*INDEX($D$127:$P$127, 0, $C188)*INDEX($D$127:$P$127, 0, N$182)</f>
        <v>0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8.4243379405142121E-2</v>
      </c>
      <c r="S188" s="142">
        <f t="shared" ca="1" si="69"/>
        <v>0.48185099264369735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2.0569072620828742E-5</v>
      </c>
      <c r="E189" s="142" cm="1">
        <f t="array" aca="1" ref="E189" ca="1">E155*INDEX($D$127:$P$127, 0, $C189)*INDEX($D$127:$P$127, 0, E$182)</f>
        <v>1.0719118454024335E-6</v>
      </c>
      <c r="F189" s="142" cm="1">
        <f t="array" aca="1" ref="F189" ca="1">F155*INDEX($D$127:$P$127, 0, $C189)*INDEX($D$127:$P$127, 0, F$182)</f>
        <v>-7.0042632390521071E-6</v>
      </c>
      <c r="G189" s="142" cm="1">
        <f t="array" aca="1" ref="G189" ca="1">G155*INDEX($D$127:$P$127, 0, $C189)*INDEX($D$127:$P$127, 0, G$182)</f>
        <v>-2.7277010257427263E-6</v>
      </c>
      <c r="H189" s="142" cm="1">
        <f t="array" aca="1" ref="H189" ca="1">H155*INDEX($D$127:$P$127, 0, $C189)*INDEX($D$127:$P$127, 0, H$182)</f>
        <v>5.5511561956854469E-6</v>
      </c>
      <c r="I189" s="142" cm="1">
        <f t="array" aca="1" ref="I189" ca="1">I155*INDEX($D$127:$P$127, 0, $C189)*INDEX($D$127:$P$127, 0, I$182)</f>
        <v>7.8795891995804103E-7</v>
      </c>
      <c r="J189" s="142" cm="1">
        <f t="array" aca="1" ref="J189" ca="1">J155*INDEX($D$127:$P$127, 0, $C189)*INDEX($D$127:$P$127, 0, J$182)</f>
        <v>1.8486741908531665E-6</v>
      </c>
      <c r="K189" s="142" cm="1">
        <f t="array" aca="1" ref="K189" ca="1">K155*INDEX($D$127:$P$127, 0, $C189)*INDEX($D$127:$P$127, 0, K$182)</f>
        <v>2.6163585759311124E-8</v>
      </c>
      <c r="L189" s="142" cm="1">
        <f t="array" aca="1" ref="L189" ca="1">L155*INDEX($D$127:$P$127, 0, $C189)*INDEX($D$127:$P$127, 0, L$182)</f>
        <v>-1.4651135324225906E-7</v>
      </c>
      <c r="M189" s="142" cm="1">
        <f t="array" aca="1" ref="M189" ca="1">M155*INDEX($D$127:$P$127, 0, $C189)*INDEX($D$127:$P$127, 0, M$182)</f>
        <v>-6.2252553308499499E-8</v>
      </c>
      <c r="N189" s="142" cm="1">
        <f t="array" aca="1" ref="N189" ca="1">N155*INDEX($D$127:$P$127, 0, $C189)*INDEX($D$127:$P$127, 0, N$182)</f>
        <v>0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8.3608942858869634E-2</v>
      </c>
      <c r="S189" s="142">
        <f t="shared" ca="1" si="69"/>
        <v>0.56545993550256701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4.0463145602220378E-6</v>
      </c>
      <c r="E190" s="142" cm="1">
        <f t="array" aca="1" ref="E190" ca="1">E156*INDEX($D$127:$P$127, 0, $C190)*INDEX($D$127:$P$127, 0, E$182)</f>
        <v>6.9173087900709133E-7</v>
      </c>
      <c r="F190" s="142" cm="1">
        <f t="array" aca="1" ref="F190" ca="1">F156*INDEX($D$127:$P$127, 0, $C190)*INDEX($D$127:$P$127, 0, F$182)</f>
        <v>1.7857113277882669E-6</v>
      </c>
      <c r="G190" s="142" cm="1">
        <f t="array" aca="1" ref="G190" ca="1">G156*INDEX($D$127:$P$127, 0, $C190)*INDEX($D$127:$P$127, 0, G$182)</f>
        <v>-1.9675136995616256E-7</v>
      </c>
      <c r="H190" s="142" cm="1">
        <f t="array" aca="1" ref="H190" ca="1">H156*INDEX($D$127:$P$127, 0, $C190)*INDEX($D$127:$P$127, 0, H$182)</f>
        <v>-8.9286159064739084E-7</v>
      </c>
      <c r="I190" s="142" cm="1">
        <f t="array" aca="1" ref="I190" ca="1">I156*INDEX($D$127:$P$127, 0, $C190)*INDEX($D$127:$P$127, 0, I$182)</f>
        <v>-5.3954265568247739E-8</v>
      </c>
      <c r="J190" s="142" cm="1">
        <f t="array" aca="1" ref="J190" ca="1">J156*INDEX($D$127:$P$127, 0, $C190)*INDEX($D$127:$P$127, 0, J$182)</f>
        <v>2.6163585759311124E-8</v>
      </c>
      <c r="K190" s="142" cm="1">
        <f t="array" aca="1" ref="K190" ca="1">K156*INDEX($D$127:$P$127, 0, $C190)*INDEX($D$127:$P$127, 0, K$182)</f>
        <v>1.2622303069459347E-7</v>
      </c>
      <c r="L190" s="142" cm="1">
        <f t="array" aca="1" ref="L190" ca="1">L156*INDEX($D$127:$P$127, 0, $C190)*INDEX($D$127:$P$127, 0, L$182)</f>
        <v>6.7176161438227153E-8</v>
      </c>
      <c r="M190" s="142" cm="1">
        <f t="array" aca="1" ref="M190" ca="1">M156*INDEX($D$127:$P$127, 0, $C190)*INDEX($D$127:$P$127, 0, M$182)</f>
        <v>4.9614811832412405E-8</v>
      </c>
      <c r="N190" s="142" cm="1">
        <f t="array" aca="1" ref="N190" ca="1">N156*INDEX($D$127:$P$127, 0, $C190)*INDEX($D$127:$P$127, 0, N$182)</f>
        <v>0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9.1329418856743477E-2</v>
      </c>
      <c r="S190" s="142">
        <f t="shared" ca="1" si="69"/>
        <v>0.65678935435931052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-1.1388379750357924E-6</v>
      </c>
      <c r="E191" s="142" cm="1">
        <f t="array" aca="1" ref="E191" ca="1">E157*INDEX($D$127:$P$127, 0, $C191)*INDEX($D$127:$P$127, 0, E$182)</f>
        <v>-1.2229509874489414E-6</v>
      </c>
      <c r="F191" s="142" cm="1">
        <f t="array" aca="1" ref="F191" ca="1">F157*INDEX($D$127:$P$127, 0, $C191)*INDEX($D$127:$P$127, 0, F$182)</f>
        <v>2.4620498509887878E-6</v>
      </c>
      <c r="G191" s="142" cm="1">
        <f t="array" aca="1" ref="G191" ca="1">G157*INDEX($D$127:$P$127, 0, $C191)*INDEX($D$127:$P$127, 0, G$182)</f>
        <v>2.2028355345719029E-6</v>
      </c>
      <c r="H191" s="142" cm="1">
        <f t="array" aca="1" ref="H191" ca="1">H157*INDEX($D$127:$P$127, 0, $C191)*INDEX($D$127:$P$127, 0, H$182)</f>
        <v>-1.1508694496859356E-6</v>
      </c>
      <c r="I191" s="142" cm="1">
        <f t="array" aca="1" ref="I191" ca="1">I157*INDEX($D$127:$P$127, 0, $C191)*INDEX($D$127:$P$127, 0, I$182)</f>
        <v>3.7264836985083584E-11</v>
      </c>
      <c r="J191" s="142" cm="1">
        <f t="array" aca="1" ref="J191" ca="1">J157*INDEX($D$127:$P$127, 0, $C191)*INDEX($D$127:$P$127, 0, J$182)</f>
        <v>-1.4651135324225906E-7</v>
      </c>
      <c r="K191" s="142" cm="1">
        <f t="array" aca="1" ref="K191" ca="1">K157*INDEX($D$127:$P$127, 0, $C191)*INDEX($D$127:$P$127, 0, K$182)</f>
        <v>6.717616143822714E-8</v>
      </c>
      <c r="L191" s="142" cm="1">
        <f t="array" aca="1" ref="L191" ca="1">L157*INDEX($D$127:$P$127, 0, $C191)*INDEX($D$127:$P$127, 0, L$182)</f>
        <v>1.6254217326635218E-7</v>
      </c>
      <c r="M191" s="142" cm="1">
        <f t="array" aca="1" ref="M191" ca="1">M157*INDEX($D$127:$P$127, 0, $C191)*INDEX($D$127:$P$127, 0, M$182)</f>
        <v>7.3945015860182888E-8</v>
      </c>
      <c r="N191" s="142" cm="1">
        <f t="array" aca="1" ref="N191" ca="1">N157*INDEX($D$127:$P$127, 0, $C191)*INDEX($D$127:$P$127, 0, N$182)</f>
        <v>0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6.8690231009907066E-2</v>
      </c>
      <c r="S191" s="142">
        <f t="shared" ca="1" si="69"/>
        <v>0.72547958536921753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5.362061595921124E-7</v>
      </c>
      <c r="E192" s="142" cm="1">
        <f t="array" aca="1" ref="E192" ca="1">E158*INDEX($D$127:$P$127, 0, $C192)*INDEX($D$127:$P$127, 0, E$182)</f>
        <v>-1.4448575262259379E-7</v>
      </c>
      <c r="F192" s="142" cm="1">
        <f t="array" aca="1" ref="F192" ca="1">F158*INDEX($D$127:$P$127, 0, $C192)*INDEX($D$127:$P$127, 0, F$182)</f>
        <v>1.0029861821900101E-6</v>
      </c>
      <c r="G192" s="142" cm="1">
        <f t="array" aca="1" ref="G192" ca="1">G158*INDEX($D$127:$P$127, 0, $C192)*INDEX($D$127:$P$127, 0, G$182)</f>
        <v>8.1853449584603891E-7</v>
      </c>
      <c r="H192" s="142" cm="1">
        <f t="array" aca="1" ref="H192" ca="1">H158*INDEX($D$127:$P$127, 0, $C192)*INDEX($D$127:$P$127, 0, H$182)</f>
        <v>-7.533469008389344E-7</v>
      </c>
      <c r="I192" s="142" cm="1">
        <f t="array" aca="1" ref="I192" ca="1">I158*INDEX($D$127:$P$127, 0, $C192)*INDEX($D$127:$P$127, 0, I$182)</f>
        <v>-2.0047291966611091E-8</v>
      </c>
      <c r="J192" s="142" cm="1">
        <f t="array" aca="1" ref="J192" ca="1">J158*INDEX($D$127:$P$127, 0, $C192)*INDEX($D$127:$P$127, 0, J$182)</f>
        <v>-6.2252553308499499E-8</v>
      </c>
      <c r="K192" s="142" cm="1">
        <f t="array" aca="1" ref="K192" ca="1">K158*INDEX($D$127:$P$127, 0, $C192)*INDEX($D$127:$P$127, 0, K$182)</f>
        <v>4.9614811832412411E-8</v>
      </c>
      <c r="L192" s="142" cm="1">
        <f t="array" aca="1" ref="L192" ca="1">L158*INDEX($D$127:$P$127, 0, $C192)*INDEX($D$127:$P$127, 0, L$182)</f>
        <v>7.3945015860182875E-8</v>
      </c>
      <c r="M192" s="142" cm="1">
        <f t="array" aca="1" ref="M192" ca="1">M158*INDEX($D$127:$P$127, 0, $C192)*INDEX($D$127:$P$127, 0, M$182)</f>
        <v>4.0137843705925038E-8</v>
      </c>
      <c r="N192" s="142" cm="1">
        <f t="array" aca="1" ref="N192" ca="1">N158*INDEX($D$127:$P$127, 0, $C192)*INDEX($D$127:$P$127, 0, N$182)</f>
        <v>0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6.6463969304056889E-2</v>
      </c>
      <c r="S192" s="142">
        <f t="shared" ca="1" si="69"/>
        <v>0.79194355467327437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0</v>
      </c>
      <c r="E193" s="142" cm="1">
        <f t="array" aca="1" ref="E193" ca="1">E159*INDEX($D$127:$P$127, 0, $C193)*INDEX($D$127:$P$127, 0, E$182)</f>
        <v>0</v>
      </c>
      <c r="F193" s="142" cm="1">
        <f t="array" aca="1" ref="F193" ca="1">F159*INDEX($D$127:$P$127, 0, $C193)*INDEX($D$127:$P$127, 0, F$182)</f>
        <v>0</v>
      </c>
      <c r="G193" s="142" cm="1">
        <f t="array" aca="1" ref="G193" ca="1">G159*INDEX($D$127:$P$127, 0, $C193)*INDEX($D$127:$P$127, 0, G$182)</f>
        <v>0</v>
      </c>
      <c r="H193" s="142" cm="1">
        <f t="array" aca="1" ref="H193" ca="1">H159*INDEX($D$127:$P$127, 0, $C193)*INDEX($D$127:$P$127, 0, H$182)</f>
        <v>0</v>
      </c>
      <c r="I193" s="142" cm="1">
        <f t="array" aca="1" ref="I193" ca="1">I159*INDEX($D$127:$P$127, 0, $C193)*INDEX($D$127:$P$127, 0, I$182)</f>
        <v>0</v>
      </c>
      <c r="J193" s="142" cm="1">
        <f t="array" aca="1" ref="J193" ca="1">J159*INDEX($D$127:$P$127, 0, $C193)*INDEX($D$127:$P$127, 0, J$182)</f>
        <v>0</v>
      </c>
      <c r="K193" s="142" cm="1">
        <f t="array" aca="1" ref="K193" ca="1">K159*INDEX($D$127:$P$127, 0, $C193)*INDEX($D$127:$P$127, 0, K$182)</f>
        <v>0</v>
      </c>
      <c r="L193" s="142" cm="1">
        <f t="array" aca="1" ref="L193" ca="1">L159*INDEX($D$127:$P$127, 0, $C193)*INDEX($D$127:$P$127, 0, L$182)</f>
        <v>0</v>
      </c>
      <c r="M193" s="142" cm="1">
        <f t="array" aca="1" ref="M193" ca="1">M159*INDEX($D$127:$P$127, 0, $C193)*INDEX($D$127:$P$127, 0, M$182)</f>
        <v>0</v>
      </c>
      <c r="N193" s="142" cm="1">
        <f t="array" aca="1" ref="N193" ca="1">N159*INDEX($D$127:$P$127, 0, $C193)*INDEX($D$127:$P$127, 0, N$182)</f>
        <v>0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6.9331486121894256E-2</v>
      </c>
      <c r="S193" s="142">
        <f t="shared" ca="1" si="69"/>
        <v>0.86127504079516859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6.9436554020861713E-2</v>
      </c>
      <c r="S194" s="142">
        <f t="shared" ca="1" si="69"/>
        <v>0.93071159481603027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6.9288405183969545E-2</v>
      </c>
      <c r="S195" s="142">
        <f t="shared" ca="1" si="69"/>
        <v>0.99999999999999978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265" priority="16" stopIfTrue="1" operator="lessThan">
      <formula>1</formula>
    </cfRule>
  </conditionalFormatting>
  <conditionalFormatting sqref="D149:O161 D166:O177 D183:O194 T183:T195 T149:T161 T132:T144">
    <cfRule type="expression" dxfId="264" priority="15">
      <formula>$C132=D$182</formula>
    </cfRule>
  </conditionalFormatting>
  <conditionalFormatting sqref="D91:AH91 Q92:AH92">
    <cfRule type="cellIs" dxfId="263" priority="14" stopIfTrue="1" operator="lessThan">
      <formula>1</formula>
    </cfRule>
  </conditionalFormatting>
  <conditionalFormatting sqref="P149:P161">
    <cfRule type="expression" dxfId="262" priority="13">
      <formula>$C149=P$182</formula>
    </cfRule>
  </conditionalFormatting>
  <conditionalFormatting sqref="P166:P177">
    <cfRule type="expression" dxfId="261" priority="12">
      <formula>$C166=P$182</formula>
    </cfRule>
  </conditionalFormatting>
  <conditionalFormatting sqref="P183:P194">
    <cfRule type="expression" dxfId="260" priority="11">
      <formula>$C183=P$182</formula>
    </cfRule>
  </conditionalFormatting>
  <conditionalFormatting sqref="D178:O178">
    <cfRule type="expression" dxfId="259" priority="10">
      <formula>$C178=D$182</formula>
    </cfRule>
  </conditionalFormatting>
  <conditionalFormatting sqref="P178">
    <cfRule type="expression" dxfId="258" priority="9">
      <formula>$C178=P$182</formula>
    </cfRule>
  </conditionalFormatting>
  <conditionalFormatting sqref="D195:O195">
    <cfRule type="expression" dxfId="257" priority="8">
      <formula>$C195=D$182</formula>
    </cfRule>
  </conditionalFormatting>
  <conditionalFormatting sqref="P195">
    <cfRule type="expression" dxfId="256" priority="7">
      <formula>$C195=P$182</formula>
    </cfRule>
  </conditionalFormatting>
  <conditionalFormatting sqref="R166:T178">
    <cfRule type="expression" dxfId="255" priority="6">
      <formula>$C166=R$182</formula>
    </cfRule>
  </conditionalFormatting>
  <conditionalFormatting sqref="D132:O144">
    <cfRule type="expression" dxfId="254" priority="5">
      <formula>$C132=D$182</formula>
    </cfRule>
  </conditionalFormatting>
  <conditionalFormatting sqref="P132:P144">
    <cfRule type="expression" dxfId="253" priority="4">
      <formula>$C132=P$182</formula>
    </cfRule>
  </conditionalFormatting>
  <conditionalFormatting sqref="R183:S195">
    <cfRule type="expression" dxfId="252" priority="3">
      <formula>$C183=R$182</formula>
    </cfRule>
  </conditionalFormatting>
  <conditionalFormatting sqref="R149:S161">
    <cfRule type="expression" dxfId="251" priority="2">
      <formula>$C149=R$182</formula>
    </cfRule>
  </conditionalFormatting>
  <conditionalFormatting sqref="R132:S144">
    <cfRule type="expression" dxfId="250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97C03-FF23-4166-A33E-5D3ED2AAC290}">
  <sheetPr codeName="Sheet15">
    <tabColor theme="9" tint="0.79998168889431442"/>
    <pageSetUpPr fitToPage="1"/>
  </sheetPr>
  <dimension ref="A1:AO94"/>
  <sheetViews>
    <sheetView zoomScaleNormal="100" workbookViewId="0">
      <selection activeCell="P22" sqref="P22"/>
    </sheetView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148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1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223558</v>
      </c>
      <c r="F8" s="34">
        <v>223558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224036</v>
      </c>
      <c r="F9" s="34">
        <v>224036</v>
      </c>
      <c r="G9" s="217">
        <f t="shared" ca="1" si="3"/>
        <v>0</v>
      </c>
      <c r="H9" s="222">
        <f t="shared" si="4"/>
        <v>1</v>
      </c>
      <c r="I9" s="148">
        <f t="shared" si="5"/>
        <v>1</v>
      </c>
      <c r="J9" s="223">
        <f t="shared" ca="1" si="6"/>
        <v>0</v>
      </c>
      <c r="K9" s="35">
        <f t="shared" ca="1" si="7"/>
        <v>0</v>
      </c>
      <c r="L9" s="35">
        <f t="shared" ca="1" si="8"/>
        <v>0</v>
      </c>
      <c r="M9" s="35">
        <f t="shared" ca="1" si="9"/>
        <v>0</v>
      </c>
      <c r="N9" s="36" t="str">
        <f t="shared" ca="1" si="10"/>
        <v/>
      </c>
      <c r="O9" s="37">
        <f t="shared" ca="1" si="11"/>
        <v>0</v>
      </c>
      <c r="P9" s="35">
        <f t="shared" ca="1" si="12"/>
        <v>0</v>
      </c>
      <c r="Q9" s="35">
        <f t="shared" ca="1" si="13"/>
        <v>0</v>
      </c>
      <c r="R9" s="38" t="str">
        <f t="shared" ca="1" si="14"/>
        <v/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223697</v>
      </c>
      <c r="F10" s="34">
        <v>223697</v>
      </c>
      <c r="G10" s="217">
        <f t="shared" ca="1" si="3"/>
        <v>0</v>
      </c>
      <c r="H10" s="222">
        <f t="shared" si="4"/>
        <v>1</v>
      </c>
      <c r="I10" s="148">
        <f t="shared" si="5"/>
        <v>1</v>
      </c>
      <c r="J10" s="223">
        <f t="shared" ca="1" si="6"/>
        <v>0</v>
      </c>
      <c r="K10" s="35">
        <f t="shared" ca="1" si="7"/>
        <v>0</v>
      </c>
      <c r="L10" s="35">
        <f t="shared" ca="1" si="8"/>
        <v>0</v>
      </c>
      <c r="M10" s="35">
        <f t="shared" ca="1" si="9"/>
        <v>0</v>
      </c>
      <c r="N10" s="36" t="str">
        <f t="shared" ca="1" si="10"/>
        <v/>
      </c>
      <c r="O10" s="37">
        <f t="shared" ca="1" si="11"/>
        <v>0</v>
      </c>
      <c r="P10" s="35">
        <f t="shared" ca="1" si="12"/>
        <v>0</v>
      </c>
      <c r="Q10" s="35">
        <f t="shared" ca="1" si="13"/>
        <v>0</v>
      </c>
      <c r="R10" s="38" t="str">
        <f t="shared" ca="1" si="14"/>
        <v/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214445</v>
      </c>
      <c r="F11" s="34">
        <v>214459</v>
      </c>
      <c r="G11" s="217">
        <f t="shared" ca="1" si="3"/>
        <v>-14</v>
      </c>
      <c r="H11" s="222">
        <f t="shared" si="4"/>
        <v>1.0000387328402345</v>
      </c>
      <c r="I11" s="148">
        <f t="shared" si="5"/>
        <v>1.0000387328402345</v>
      </c>
      <c r="J11" s="223">
        <f t="shared" ca="1" si="6"/>
        <v>8.9771923362850312E-3</v>
      </c>
      <c r="K11" s="35">
        <f t="shared" ca="1" si="7"/>
        <v>43.876121188576413</v>
      </c>
      <c r="L11" s="35">
        <f t="shared" ca="1" si="8"/>
        <v>8.3060639240828209</v>
      </c>
      <c r="M11" s="35">
        <f t="shared" ca="1" si="9"/>
        <v>44.655399544350672</v>
      </c>
      <c r="N11" s="36">
        <f t="shared" ca="1" si="10"/>
        <v>-3.189671396025048</v>
      </c>
      <c r="O11" s="37">
        <f t="shared" ca="1" si="11"/>
        <v>43.876121188576406</v>
      </c>
      <c r="P11" s="35">
        <f t="shared" ca="1" si="12"/>
        <v>8.3060639240828209</v>
      </c>
      <c r="Q11" s="35">
        <f t="shared" ca="1" si="13"/>
        <v>44.655399544350665</v>
      </c>
      <c r="R11" s="38">
        <f t="shared" ca="1" si="14"/>
        <v>-3.1896713960250476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221628</v>
      </c>
      <c r="F12" s="34">
        <v>221616</v>
      </c>
      <c r="G12" s="217">
        <f t="shared" ca="1" si="3"/>
        <v>12</v>
      </c>
      <c r="H12" s="222">
        <f t="shared" si="4"/>
        <v>1.0001377615776186</v>
      </c>
      <c r="I12" s="148">
        <f t="shared" si="5"/>
        <v>1.0001764997537503</v>
      </c>
      <c r="J12" s="223">
        <f t="shared" ca="1" si="6"/>
        <v>3.6182979644141834E-2</v>
      </c>
      <c r="K12" s="35">
        <f t="shared" ca="1" si="7"/>
        <v>100.04825789363372</v>
      </c>
      <c r="L12" s="35">
        <f t="shared" ca="1" si="8"/>
        <v>39.117287424179587</v>
      </c>
      <c r="M12" s="35">
        <f t="shared" ca="1" si="9"/>
        <v>107.4235359824695</v>
      </c>
      <c r="N12" s="36">
        <f t="shared" ca="1" si="10"/>
        <v>8.9519613318724591</v>
      </c>
      <c r="O12" s="37">
        <f t="shared" ca="1" si="11"/>
        <v>89.549770589163799</v>
      </c>
      <c r="P12" s="35">
        <f t="shared" ca="1" si="12"/>
        <v>30.531822924450228</v>
      </c>
      <c r="Q12" s="35">
        <f t="shared" ca="1" si="13"/>
        <v>94.611593494993258</v>
      </c>
      <c r="R12" s="38">
        <f t="shared" ca="1" si="14"/>
        <v>7.8842994579161045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294673</v>
      </c>
      <c r="F13" s="34">
        <v>294705</v>
      </c>
      <c r="G13" s="217">
        <f t="shared" ca="1" si="3"/>
        <v>-32</v>
      </c>
      <c r="H13" s="222">
        <f t="shared" si="4"/>
        <v>1.0000876147911832</v>
      </c>
      <c r="I13" s="148">
        <f t="shared" si="5"/>
        <v>1.0002641300089226</v>
      </c>
      <c r="J13" s="223">
        <f t="shared" ca="1" si="6"/>
        <v>2.8077297741047356E-2</v>
      </c>
      <c r="K13" s="35">
        <f t="shared" ca="1" si="7"/>
        <v>146.92304851912215</v>
      </c>
      <c r="L13" s="35">
        <f t="shared" ca="1" si="8"/>
        <v>77.831982119237068</v>
      </c>
      <c r="M13" s="35">
        <f t="shared" ca="1" si="9"/>
        <v>166.26544928746188</v>
      </c>
      <c r="N13" s="36">
        <f t="shared" ca="1" si="10"/>
        <v>-5.1957952902331836</v>
      </c>
      <c r="O13" s="37">
        <f t="shared" ca="1" si="11"/>
        <v>90.959450071158898</v>
      </c>
      <c r="P13" s="35">
        <f t="shared" ca="1" si="12"/>
        <v>25.817713362339962</v>
      </c>
      <c r="Q13" s="35">
        <f t="shared" ca="1" si="13"/>
        <v>94.552503301116232</v>
      </c>
      <c r="R13" s="38">
        <f t="shared" ca="1" si="14"/>
        <v>-2.9547657281598823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269763</v>
      </c>
      <c r="F14" s="34">
        <v>269720</v>
      </c>
      <c r="G14" s="217">
        <f t="shared" ca="1" si="3"/>
        <v>43</v>
      </c>
      <c r="H14" s="222">
        <f t="shared" si="4"/>
        <v>1.000214057590054</v>
      </c>
      <c r="I14" s="148">
        <f t="shared" si="5"/>
        <v>1.0004782441380098</v>
      </c>
      <c r="J14" s="223">
        <f t="shared" ca="1" si="6"/>
        <v>0.41234694296278451</v>
      </c>
      <c r="K14" s="35">
        <f t="shared" ca="1" si="7"/>
        <v>362.02284245875563</v>
      </c>
      <c r="L14" s="35">
        <f t="shared" ca="1" si="8"/>
        <v>129.01257340193413</v>
      </c>
      <c r="M14" s="35">
        <f t="shared" ca="1" si="9"/>
        <v>384.32379910396708</v>
      </c>
      <c r="N14" s="36">
        <f t="shared" ca="1" si="10"/>
        <v>8.9377627698596989</v>
      </c>
      <c r="O14" s="37">
        <f t="shared" ca="1" si="11"/>
        <v>333.52053666074244</v>
      </c>
      <c r="P14" s="35">
        <f t="shared" ca="1" si="12"/>
        <v>57.744817665735958</v>
      </c>
      <c r="Q14" s="35">
        <f t="shared" ca="1" si="13"/>
        <v>338.48251408561526</v>
      </c>
      <c r="R14" s="38">
        <f t="shared" ca="1" si="14"/>
        <v>7.8716863740840761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271810</v>
      </c>
      <c r="F15" s="34">
        <v>271688</v>
      </c>
      <c r="G15" s="217">
        <f t="shared" ca="1" si="3"/>
        <v>122</v>
      </c>
      <c r="H15" s="222">
        <f t="shared" si="4"/>
        <v>1.000197495399255</v>
      </c>
      <c r="I15" s="148">
        <f t="shared" si="5"/>
        <v>1.0006758339882817</v>
      </c>
      <c r="J15" s="223">
        <f t="shared" ca="1" si="6"/>
        <v>0.15548945323494376</v>
      </c>
      <c r="K15" s="35">
        <f t="shared" ca="1" si="7"/>
        <v>417.59447709844335</v>
      </c>
      <c r="L15" s="35">
        <f t="shared" ca="1" si="8"/>
        <v>183.69843635486214</v>
      </c>
      <c r="M15" s="35">
        <f t="shared" ca="1" si="9"/>
        <v>456.21295775366099</v>
      </c>
      <c r="N15" s="36">
        <f t="shared" ca="1" si="10"/>
        <v>3.7394504733906637</v>
      </c>
      <c r="O15" s="37">
        <f t="shared" ca="1" si="11"/>
        <v>205.58109904315148</v>
      </c>
      <c r="P15" s="35">
        <f t="shared" ca="1" si="12"/>
        <v>53.681224471489159</v>
      </c>
      <c r="Q15" s="35">
        <f t="shared" ca="1" si="13"/>
        <v>212.4741446495278</v>
      </c>
      <c r="R15" s="38">
        <f t="shared" ca="1" si="14"/>
        <v>1.7415913495862934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247245</v>
      </c>
      <c r="F16" s="34">
        <v>245940</v>
      </c>
      <c r="G16" s="217">
        <f t="shared" ca="1" si="3"/>
        <v>1305</v>
      </c>
      <c r="H16" s="222">
        <f t="shared" si="4"/>
        <v>0.99839043470083</v>
      </c>
      <c r="I16" s="148">
        <f t="shared" si="5"/>
        <v>0.99906518089017626</v>
      </c>
      <c r="J16" s="223">
        <f t="shared" ca="1" si="6"/>
        <v>8.3173095150572198</v>
      </c>
      <c r="K16" s="35">
        <f t="shared" ca="1" si="7"/>
        <v>1489.1485421746806</v>
      </c>
      <c r="L16" s="35">
        <f t="shared" ca="1" si="8"/>
        <v>231.12935080836982</v>
      </c>
      <c r="M16" s="35">
        <f t="shared" ca="1" si="9"/>
        <v>1506.9784860661002</v>
      </c>
      <c r="N16" s="36">
        <f t="shared" ca="1" si="10"/>
        <v>1.1547727862575481</v>
      </c>
      <c r="O16" s="37">
        <f t="shared" ca="1" si="11"/>
        <v>1434.0199409528175</v>
      </c>
      <c r="P16" s="35">
        <f t="shared" ca="1" si="12"/>
        <v>397.95697239328706</v>
      </c>
      <c r="Q16" s="35">
        <f t="shared" ca="1" si="13"/>
        <v>1488.2146830772613</v>
      </c>
      <c r="R16" s="38">
        <f t="shared" ca="1" si="14"/>
        <v>1.1403943931626523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267747</v>
      </c>
      <c r="F17" s="34">
        <v>264755</v>
      </c>
      <c r="G17" s="217">
        <f t="shared" ca="1" si="3"/>
        <v>2992</v>
      </c>
      <c r="H17" s="222">
        <f t="shared" si="4"/>
        <v>0.99963079817787504</v>
      </c>
      <c r="I17" s="148">
        <f t="shared" si="5"/>
        <v>0.99869632420497001</v>
      </c>
      <c r="J17" s="223">
        <f t="shared" ca="1" si="6"/>
        <v>11.804038629040665</v>
      </c>
      <c r="K17" s="35">
        <f t="shared" ca="1" si="7"/>
        <v>2356.9367436799748</v>
      </c>
      <c r="L17" s="35">
        <f t="shared" ca="1" si="8"/>
        <v>349.05528309189486</v>
      </c>
      <c r="M17" s="35">
        <f t="shared" ca="1" si="9"/>
        <v>2382.6435747637806</v>
      </c>
      <c r="N17" s="36">
        <f t="shared" ca="1" si="10"/>
        <v>0.79633809316971282</v>
      </c>
      <c r="O17" s="37">
        <f t="shared" ca="1" si="11"/>
        <v>1777.7783694290329</v>
      </c>
      <c r="P17" s="35">
        <f t="shared" ca="1" si="12"/>
        <v>98.852680268492975</v>
      </c>
      <c r="Q17" s="35">
        <f t="shared" ca="1" si="13"/>
        <v>1780.5245809047442</v>
      </c>
      <c r="R17" s="38">
        <f t="shared" ca="1" si="14"/>
        <v>0.59509511393875136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245398</v>
      </c>
      <c r="F18" s="34">
        <v>239800</v>
      </c>
      <c r="G18" s="217">
        <f t="shared" ca="1" si="3"/>
        <v>5598</v>
      </c>
      <c r="H18" s="222">
        <f t="shared" si="4"/>
        <v>1.0023816892117501</v>
      </c>
      <c r="I18" s="148">
        <f t="shared" si="5"/>
        <v>1.0010749084661434</v>
      </c>
      <c r="J18" s="223">
        <f t="shared" ca="1" si="6"/>
        <v>37.851234595657687</v>
      </c>
      <c r="K18" s="35">
        <f t="shared" ca="1" si="7"/>
        <v>3790.5144420226338</v>
      </c>
      <c r="L18" s="35">
        <f t="shared" ca="1" si="8"/>
        <v>263.78038777466855</v>
      </c>
      <c r="M18" s="35">
        <f t="shared" ca="1" si="9"/>
        <v>3799.6815429923486</v>
      </c>
      <c r="N18" s="36">
        <f t="shared" ca="1" si="10"/>
        <v>0.67875697445379579</v>
      </c>
      <c r="O18" s="37">
        <f t="shared" ca="1" si="11"/>
        <v>3047.7232924439195</v>
      </c>
      <c r="P18" s="35">
        <f t="shared" ca="1" si="12"/>
        <v>584.46176918504659</v>
      </c>
      <c r="Q18" s="35">
        <f t="shared" ca="1" si="13"/>
        <v>3103.2584209092415</v>
      </c>
      <c r="R18" s="38">
        <f t="shared" ca="1" si="14"/>
        <v>0.55435127204523782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259549</v>
      </c>
      <c r="F19" s="34">
        <v>246019</v>
      </c>
      <c r="G19" s="217">
        <f t="shared" ca="1" si="3"/>
        <v>13530</v>
      </c>
      <c r="H19" s="222">
        <f t="shared" si="4"/>
        <v>1.0029674449897632</v>
      </c>
      <c r="I19" s="148">
        <f t="shared" si="5"/>
        <v>1.0040455431876489</v>
      </c>
      <c r="J19" s="223">
        <f t="shared" ca="1" si="6"/>
        <v>118.61338507370381</v>
      </c>
      <c r="K19" s="35">
        <f t="shared" ca="1" si="7"/>
        <v>6789.2442801449915</v>
      </c>
      <c r="L19" s="35">
        <f t="shared" ca="1" si="8"/>
        <v>1050.0166888110939</v>
      </c>
      <c r="M19" s="35">
        <f t="shared" ca="1" si="9"/>
        <v>6869.9616405234237</v>
      </c>
      <c r="N19" s="36">
        <f t="shared" ca="1" si="10"/>
        <v>0.50775769700838314</v>
      </c>
      <c r="O19" s="37">
        <f t="shared" ca="1" si="11"/>
        <v>5548.5120061593761</v>
      </c>
      <c r="P19" s="35">
        <f t="shared" ca="1" si="12"/>
        <v>770.19737964804926</v>
      </c>
      <c r="Q19" s="35">
        <f t="shared" ca="1" si="13"/>
        <v>5601.7130849510195</v>
      </c>
      <c r="R19" s="38">
        <f t="shared" ca="1" si="14"/>
        <v>0.4140216618589076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262936</v>
      </c>
      <c r="F20" s="34">
        <v>173377</v>
      </c>
      <c r="G20" s="217">
        <f t="shared" ca="1" si="3"/>
        <v>89559</v>
      </c>
      <c r="H20" s="224">
        <f t="shared" si="4"/>
        <v>1.0187751133572871</v>
      </c>
      <c r="I20" s="44">
        <f t="shared" si="5"/>
        <v>1.0228966120768759</v>
      </c>
      <c r="J20" s="225">
        <f t="shared" ca="1" si="6"/>
        <v>241.44830507462132</v>
      </c>
      <c r="K20" s="46">
        <f t="shared" ca="1" si="7"/>
        <v>10562.774698982854</v>
      </c>
      <c r="L20" s="46">
        <f t="shared" ca="1" si="8"/>
        <v>6020.3435930454361</v>
      </c>
      <c r="M20" s="46">
        <f t="shared" ca="1" si="9"/>
        <v>12157.991047858011</v>
      </c>
      <c r="N20" s="47">
        <f t="shared" ca="1" si="10"/>
        <v>0.13575398394196017</v>
      </c>
      <c r="O20" s="48">
        <f t="shared" ca="1" si="11"/>
        <v>7967.775821589149</v>
      </c>
      <c r="P20" s="46">
        <f t="shared" ca="1" si="12"/>
        <v>4936.653205711641</v>
      </c>
      <c r="Q20" s="46">
        <f t="shared" ca="1" si="13"/>
        <v>9373.1529602670871</v>
      </c>
      <c r="R20" s="49">
        <f t="shared" ca="1" si="14"/>
        <v>0.10465897297052319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3226485</v>
      </c>
      <c r="F22" s="56">
        <f>SUM(F8:F20)</f>
        <v>3113370</v>
      </c>
      <c r="G22" s="220">
        <f ca="1">SUM(G8:G20)</f>
        <v>113115</v>
      </c>
      <c r="H22" s="210"/>
      <c r="I22" s="57"/>
      <c r="J22" s="226"/>
      <c r="K22" s="46">
        <f ca="1">SUMSQ(K8:K20)^0.5</f>
        <v>13421.837728209017</v>
      </c>
      <c r="L22" s="46" cm="1">
        <f t="array" aca="1" ref="L22" ca="1">SQRT(MMULT(TRANSPOSE($I$8:$I$20-1), MMULT($E$8:$E$20, MMULT( TRANSPOSE($E$8:$E$20), ($I$8:$I$20-1)))))</f>
        <v>7191.9223789552298</v>
      </c>
      <c r="M22" s="151">
        <f ca="1">(K22^2+L22^2)^0.5</f>
        <v>15227.260932527952</v>
      </c>
      <c r="N22" s="47">
        <f ca="1">IF(ISERROR(M22/G22),"",M22/G22)</f>
        <v>0.1346175213944035</v>
      </c>
      <c r="O22" s="58">
        <f ca="1">SUMSQ(O8:O20)^0.5</f>
        <v>10437.84847793832</v>
      </c>
      <c r="P22" s="46" cm="1">
        <f t="array" aca="1" ref="P22" ca="1">SQRT(MMULT(TRANSPOSE($H$8:$H$20-1), MMULT($E$8:$E$20, MMULT( TRANSPOSE($E$8:$E$20), ($H$8:$H$20-1)))))</f>
        <v>5970.5843442310543</v>
      </c>
      <c r="Q22" s="151">
        <f ca="1">(O22^2+P22^2)^0.5</f>
        <v>12024.830903591796</v>
      </c>
      <c r="R22" s="49">
        <f ca="1">IF(ISERROR(Q22/G22),"",Q22/G22)</f>
        <v>0.1063062450036847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v>233927</v>
      </c>
      <c r="E27" s="71">
        <v>225734</v>
      </c>
      <c r="F27" s="71">
        <v>224101</v>
      </c>
      <c r="G27" s="71">
        <v>223193</v>
      </c>
      <c r="H27" s="71">
        <v>222383</v>
      </c>
      <c r="I27" s="71">
        <v>223724</v>
      </c>
      <c r="J27" s="71">
        <v>223743</v>
      </c>
      <c r="K27" s="71">
        <v>223765</v>
      </c>
      <c r="L27" s="71">
        <v>223669</v>
      </c>
      <c r="M27" s="71">
        <v>223601</v>
      </c>
      <c r="N27" s="71">
        <v>223558</v>
      </c>
      <c r="O27" s="71">
        <v>223558</v>
      </c>
      <c r="P27" s="165">
        <v>223558</v>
      </c>
      <c r="Q27" s="176">
        <f ca="1">OFFSET($Q$26,$C27,-$C27)</f>
        <v>223558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v>230176</v>
      </c>
      <c r="E28" s="71">
        <v>224714</v>
      </c>
      <c r="F28" s="71">
        <v>222707</v>
      </c>
      <c r="G28" s="71">
        <v>221871</v>
      </c>
      <c r="H28" s="71">
        <v>225215</v>
      </c>
      <c r="I28" s="71">
        <v>223977</v>
      </c>
      <c r="J28" s="71">
        <v>224027</v>
      </c>
      <c r="K28" s="71">
        <v>223933</v>
      </c>
      <c r="L28" s="71">
        <v>223907</v>
      </c>
      <c r="M28" s="71">
        <v>224004</v>
      </c>
      <c r="N28" s="71">
        <v>224036</v>
      </c>
      <c r="O28" s="71">
        <v>224036</v>
      </c>
      <c r="P28" s="165"/>
      <c r="Q28" s="176">
        <f t="shared" ref="Q28:Q39" ca="1" si="19">OFFSET($Q$26,$C28,-$C28)</f>
        <v>224036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v>225361</v>
      </c>
      <c r="E29" s="71">
        <v>219714</v>
      </c>
      <c r="F29" s="71">
        <v>217321</v>
      </c>
      <c r="G29" s="71">
        <v>223774</v>
      </c>
      <c r="H29" s="71">
        <v>225325</v>
      </c>
      <c r="I29" s="71">
        <v>223809</v>
      </c>
      <c r="J29" s="71">
        <v>223680</v>
      </c>
      <c r="K29" s="71">
        <v>223450</v>
      </c>
      <c r="L29" s="71">
        <v>223544</v>
      </c>
      <c r="M29" s="71">
        <v>223660</v>
      </c>
      <c r="N29" s="71">
        <v>223697</v>
      </c>
      <c r="O29" s="71"/>
      <c r="P29" s="165"/>
      <c r="Q29" s="176">
        <f t="shared" ca="1" si="19"/>
        <v>223697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v>211284</v>
      </c>
      <c r="E30" s="71">
        <v>215963</v>
      </c>
      <c r="F30" s="71">
        <v>218664</v>
      </c>
      <c r="G30" s="71">
        <v>217849</v>
      </c>
      <c r="H30" s="71">
        <v>215981</v>
      </c>
      <c r="I30" s="71">
        <v>214561</v>
      </c>
      <c r="J30" s="71">
        <v>214391</v>
      </c>
      <c r="K30" s="71">
        <v>214395</v>
      </c>
      <c r="L30" s="71">
        <v>214468</v>
      </c>
      <c r="M30" s="71">
        <v>214445</v>
      </c>
      <c r="N30" s="71"/>
      <c r="O30" s="71"/>
      <c r="P30" s="165"/>
      <c r="Q30" s="176">
        <f t="shared" ca="1" si="19"/>
        <v>214445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v>212024</v>
      </c>
      <c r="E31" s="71">
        <v>221439</v>
      </c>
      <c r="F31" s="71">
        <v>220313</v>
      </c>
      <c r="G31" s="71">
        <v>218938</v>
      </c>
      <c r="H31" s="71">
        <v>218873</v>
      </c>
      <c r="I31" s="71">
        <v>220610</v>
      </c>
      <c r="J31" s="71">
        <v>220938</v>
      </c>
      <c r="K31" s="71">
        <v>221576</v>
      </c>
      <c r="L31" s="71">
        <v>221628</v>
      </c>
      <c r="M31" s="71"/>
      <c r="N31" s="71"/>
      <c r="O31" s="71"/>
      <c r="P31" s="165"/>
      <c r="Q31" s="176">
        <f t="shared" ca="1" si="19"/>
        <v>221628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v>289863</v>
      </c>
      <c r="E32" s="71">
        <v>298147</v>
      </c>
      <c r="F32" s="71">
        <v>295716</v>
      </c>
      <c r="G32" s="71">
        <v>293527</v>
      </c>
      <c r="H32" s="71">
        <v>293758</v>
      </c>
      <c r="I32" s="71">
        <v>294427</v>
      </c>
      <c r="J32" s="71">
        <v>294713</v>
      </c>
      <c r="K32" s="71">
        <v>294673</v>
      </c>
      <c r="L32" s="71"/>
      <c r="M32" s="71"/>
      <c r="N32" s="71"/>
      <c r="O32" s="71"/>
      <c r="P32" s="165"/>
      <c r="Q32" s="176">
        <f t="shared" ca="1" si="19"/>
        <v>294673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v>268568</v>
      </c>
      <c r="E33" s="71">
        <v>273222</v>
      </c>
      <c r="F33" s="71">
        <v>272219</v>
      </c>
      <c r="G33" s="71">
        <v>272657</v>
      </c>
      <c r="H33" s="71">
        <v>271057</v>
      </c>
      <c r="I33" s="71">
        <v>269817</v>
      </c>
      <c r="J33" s="71">
        <v>269763</v>
      </c>
      <c r="K33" s="71"/>
      <c r="L33" s="71"/>
      <c r="M33" s="71"/>
      <c r="N33" s="71"/>
      <c r="O33" s="71"/>
      <c r="P33" s="165"/>
      <c r="Q33" s="176">
        <f t="shared" ca="1" si="19"/>
        <v>269763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v>261945</v>
      </c>
      <c r="E34" s="71">
        <v>275360</v>
      </c>
      <c r="F34" s="71">
        <v>274935</v>
      </c>
      <c r="G34" s="71">
        <v>274262</v>
      </c>
      <c r="H34" s="71">
        <v>273275</v>
      </c>
      <c r="I34" s="71">
        <v>271810</v>
      </c>
      <c r="J34" s="72"/>
      <c r="K34" s="71"/>
      <c r="L34" s="71"/>
      <c r="M34" s="72"/>
      <c r="N34" s="71"/>
      <c r="O34" s="71"/>
      <c r="P34" s="165"/>
      <c r="Q34" s="176">
        <f t="shared" ca="1" si="19"/>
        <v>271810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v>232400</v>
      </c>
      <c r="E35" s="71">
        <v>241510</v>
      </c>
      <c r="F35" s="71">
        <v>242330</v>
      </c>
      <c r="G35" s="71">
        <v>247851</v>
      </c>
      <c r="H35" s="71">
        <v>247245</v>
      </c>
      <c r="I35" s="72"/>
      <c r="J35" s="71"/>
      <c r="K35" s="71"/>
      <c r="L35" s="71"/>
      <c r="M35" s="72"/>
      <c r="N35" s="71"/>
      <c r="O35" s="71"/>
      <c r="P35" s="165"/>
      <c r="Q35" s="176">
        <f t="shared" ca="1" si="19"/>
        <v>247245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v>235521</v>
      </c>
      <c r="E36" s="71">
        <v>251022</v>
      </c>
      <c r="F36" s="71">
        <v>267514</v>
      </c>
      <c r="G36" s="71">
        <v>267747</v>
      </c>
      <c r="H36" s="72"/>
      <c r="I36" s="71"/>
      <c r="J36" s="71"/>
      <c r="K36" s="71"/>
      <c r="L36" s="71"/>
      <c r="M36" s="72"/>
      <c r="N36" s="71"/>
      <c r="O36" s="71"/>
      <c r="P36" s="165"/>
      <c r="Q36" s="176">
        <f t="shared" ca="1" si="19"/>
        <v>267747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v>239385</v>
      </c>
      <c r="E37" s="71">
        <v>246401</v>
      </c>
      <c r="F37" s="71">
        <v>245398</v>
      </c>
      <c r="G37" s="72"/>
      <c r="H37" s="71"/>
      <c r="I37" s="71"/>
      <c r="J37" s="71"/>
      <c r="K37" s="71"/>
      <c r="L37" s="71"/>
      <c r="M37" s="72"/>
      <c r="N37" s="71"/>
      <c r="O37" s="71"/>
      <c r="P37" s="165"/>
      <c r="Q37" s="176">
        <f t="shared" ca="1" si="19"/>
        <v>245398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v>257904</v>
      </c>
      <c r="E38" s="71">
        <v>259549</v>
      </c>
      <c r="F38" s="72"/>
      <c r="G38" s="71"/>
      <c r="H38" s="71"/>
      <c r="I38" s="71"/>
      <c r="J38" s="71"/>
      <c r="K38" s="71"/>
      <c r="L38" s="71"/>
      <c r="M38" s="72"/>
      <c r="N38" s="71"/>
      <c r="O38" s="71"/>
      <c r="P38" s="165"/>
      <c r="Q38" s="176">
        <f t="shared" ca="1" si="19"/>
        <v>259549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v>262936</v>
      </c>
      <c r="E39" s="72"/>
      <c r="F39" s="71"/>
      <c r="G39" s="71"/>
      <c r="H39" s="71"/>
      <c r="I39" s="71"/>
      <c r="J39" s="71"/>
      <c r="K39" s="71"/>
      <c r="L39" s="71"/>
      <c r="M39" s="72"/>
      <c r="N39" s="71"/>
      <c r="O39" s="71"/>
      <c r="P39" s="165"/>
      <c r="Q39" s="176">
        <f t="shared" ca="1" si="19"/>
        <v>262936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3226485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1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si="22">IF(ISERROR(E27/D27),"",IF(E27/D27=0,"",E27/D27))</f>
        <v>0.96497625327559455</v>
      </c>
      <c r="E45" s="79">
        <f t="shared" si="22"/>
        <v>0.99276582171936878</v>
      </c>
      <c r="F45" s="79">
        <f t="shared" si="22"/>
        <v>0.99594825547409427</v>
      </c>
      <c r="G45" s="79">
        <f t="shared" si="22"/>
        <v>0.99637085392463021</v>
      </c>
      <c r="H45" s="79">
        <f t="shared" si="22"/>
        <v>1.006030137195739</v>
      </c>
      <c r="I45" s="79">
        <f t="shared" si="22"/>
        <v>1.0000849260696214</v>
      </c>
      <c r="J45" s="79">
        <f t="shared" si="22"/>
        <v>1.0000983270985013</v>
      </c>
      <c r="K45" s="79">
        <f t="shared" si="22"/>
        <v>0.99957097848188947</v>
      </c>
      <c r="L45" s="79">
        <f t="shared" si="22"/>
        <v>0.99969597932659415</v>
      </c>
      <c r="M45" s="79">
        <f t="shared" si="22"/>
        <v>0.99980769316774076</v>
      </c>
      <c r="N45" s="79">
        <f t="shared" si="22"/>
        <v>1</v>
      </c>
      <c r="O45" s="79">
        <f t="shared" si="22"/>
        <v>1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si="24">IF(ISERROR(E28/D28),"",IF(E28/D28=0,"",E28/D28))</f>
        <v>0.97627033226748228</v>
      </c>
      <c r="E46" s="79">
        <f t="shared" si="24"/>
        <v>0.9910686472582928</v>
      </c>
      <c r="F46" s="79">
        <f t="shared" si="24"/>
        <v>0.99624618893882999</v>
      </c>
      <c r="G46" s="79">
        <f t="shared" si="24"/>
        <v>1.0150718210131113</v>
      </c>
      <c r="H46" s="79">
        <f t="shared" si="24"/>
        <v>0.99450303043758181</v>
      </c>
      <c r="I46" s="79">
        <f t="shared" si="24"/>
        <v>1.0002232372073918</v>
      </c>
      <c r="J46" s="79">
        <f t="shared" si="24"/>
        <v>0.99958040771871248</v>
      </c>
      <c r="K46" s="79">
        <f t="shared" si="24"/>
        <v>0.99988389384324772</v>
      </c>
      <c r="L46" s="79">
        <f t="shared" si="24"/>
        <v>1.0004332155761098</v>
      </c>
      <c r="M46" s="79">
        <f t="shared" si="24"/>
        <v>1.0001428545918822</v>
      </c>
      <c r="N46" s="79">
        <f t="shared" si="24"/>
        <v>1</v>
      </c>
      <c r="O46" s="79" t="str">
        <f t="shared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si="25">IF(ISERROR(E29/D29),"",IF(E29/D29=0,"",E29/D29))</f>
        <v>0.97494242570808609</v>
      </c>
      <c r="E47" s="79">
        <f t="shared" si="25"/>
        <v>0.98910856841166239</v>
      </c>
      <c r="F47" s="79">
        <f t="shared" si="25"/>
        <v>1.0296934028464806</v>
      </c>
      <c r="G47" s="79">
        <f t="shared" si="25"/>
        <v>1.0069311001278076</v>
      </c>
      <c r="H47" s="79">
        <f t="shared" si="25"/>
        <v>0.99327194053034507</v>
      </c>
      <c r="I47" s="79">
        <f t="shared" si="25"/>
        <v>0.99942361567229199</v>
      </c>
      <c r="J47" s="79">
        <f t="shared" si="25"/>
        <v>0.99897174535050071</v>
      </c>
      <c r="K47" s="79">
        <f t="shared" si="25"/>
        <v>1.0004206757663907</v>
      </c>
      <c r="L47" s="79">
        <f t="shared" si="25"/>
        <v>1.0005189135024872</v>
      </c>
      <c r="M47" s="79">
        <f t="shared" si="25"/>
        <v>1.0001654296700349</v>
      </c>
      <c r="N47" s="79" t="str">
        <f t="shared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si="26">IF(ISERROR(E30/D30),"",IF(E30/D30=0,"",E30/D30))</f>
        <v>1.0221455481721284</v>
      </c>
      <c r="E48" s="79">
        <f t="shared" si="26"/>
        <v>1.0125067719933507</v>
      </c>
      <c r="F48" s="79">
        <f t="shared" si="26"/>
        <v>0.99627282040024878</v>
      </c>
      <c r="G48" s="79">
        <f t="shared" si="26"/>
        <v>0.99142525327176168</v>
      </c>
      <c r="H48" s="79">
        <f t="shared" si="26"/>
        <v>0.99342534760002033</v>
      </c>
      <c r="I48" s="79">
        <f t="shared" si="26"/>
        <v>0.99920768452794306</v>
      </c>
      <c r="J48" s="79">
        <f t="shared" si="26"/>
        <v>1.0000186574996153</v>
      </c>
      <c r="K48" s="79">
        <f t="shared" si="26"/>
        <v>1.0003404930152289</v>
      </c>
      <c r="L48" s="79">
        <f t="shared" si="26"/>
        <v>0.9998927578939516</v>
      </c>
      <c r="M48" s="79" t="str">
        <f t="shared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si="27">IF(ISERROR(E31/D31),"",IF(E31/D31=0,"",E31/D31))</f>
        <v>1.0444053503376975</v>
      </c>
      <c r="E49" s="79">
        <f t="shared" si="27"/>
        <v>0.99491507819309155</v>
      </c>
      <c r="F49" s="79">
        <f t="shared" si="27"/>
        <v>0.99375887941247221</v>
      </c>
      <c r="G49" s="79">
        <f t="shared" si="27"/>
        <v>0.99970311229663189</v>
      </c>
      <c r="H49" s="79">
        <f t="shared" si="27"/>
        <v>1.0079361090678156</v>
      </c>
      <c r="I49" s="79">
        <f t="shared" si="27"/>
        <v>1.0014867866370518</v>
      </c>
      <c r="J49" s="79">
        <f t="shared" si="27"/>
        <v>1.0028876879486552</v>
      </c>
      <c r="K49" s="79">
        <f t="shared" si="27"/>
        <v>1.0002346824565838</v>
      </c>
      <c r="L49" s="79" t="str">
        <f t="shared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si="28">IF(ISERROR(E32/D32),"",IF(E32/D32=0,"",E32/D32))</f>
        <v>1.0285790183638477</v>
      </c>
      <c r="E50" s="79">
        <f t="shared" si="28"/>
        <v>0.99184630400440055</v>
      </c>
      <c r="F50" s="79">
        <f t="shared" si="28"/>
        <v>0.99259762745336744</v>
      </c>
      <c r="G50" s="79">
        <f t="shared" si="28"/>
        <v>1.0007869804140674</v>
      </c>
      <c r="H50" s="79">
        <f t="shared" si="28"/>
        <v>1.0022773847861164</v>
      </c>
      <c r="I50" s="79">
        <f t="shared" si="28"/>
        <v>1.0009713783042995</v>
      </c>
      <c r="J50" s="79">
        <f t="shared" si="28"/>
        <v>0.99986427473508122</v>
      </c>
      <c r="K50" s="79" t="str">
        <f t="shared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si="29">IF(ISERROR(E33/D33),"",IF(E33/D33=0,"",E33/D33))</f>
        <v>1.017328944624825</v>
      </c>
      <c r="E51" s="79">
        <f t="shared" si="29"/>
        <v>0.99632899254086416</v>
      </c>
      <c r="F51" s="79">
        <f t="shared" si="29"/>
        <v>1.0016089986371268</v>
      </c>
      <c r="G51" s="79">
        <f t="shared" si="29"/>
        <v>0.99413182129928812</v>
      </c>
      <c r="H51" s="79">
        <f t="shared" si="29"/>
        <v>0.99542531644635635</v>
      </c>
      <c r="I51" s="79">
        <f t="shared" si="29"/>
        <v>0.99979986435250556</v>
      </c>
      <c r="J51" s="79" t="str">
        <f t="shared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si="30">IF(ISERROR(E34/D34),"",IF(E34/D34=0,"",E34/D34))</f>
        <v>1.0512130409055336</v>
      </c>
      <c r="E52" s="79">
        <f t="shared" si="30"/>
        <v>0.99845656595002907</v>
      </c>
      <c r="F52" s="79">
        <f t="shared" si="30"/>
        <v>0.99755214868969033</v>
      </c>
      <c r="G52" s="79">
        <f t="shared" si="30"/>
        <v>0.99640125135819035</v>
      </c>
      <c r="H52" s="79">
        <f t="shared" si="30"/>
        <v>0.99463909980788578</v>
      </c>
      <c r="I52" s="79" t="str">
        <f t="shared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si="31">IF(ISERROR(E35/D35),"",IF(E35/D35=0,"",E35/D35))</f>
        <v>1.0391996557659209</v>
      </c>
      <c r="E53" s="79">
        <f t="shared" si="31"/>
        <v>1.003395304542255</v>
      </c>
      <c r="F53" s="79">
        <f t="shared" si="31"/>
        <v>1.0227829818842076</v>
      </c>
      <c r="G53" s="79">
        <f t="shared" si="31"/>
        <v>0.99755498263069342</v>
      </c>
      <c r="H53" s="79" t="str">
        <f t="shared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si="32">IF(ISERROR(E36/D36),"",IF(E36/D36=0,"",E36/D36))</f>
        <v>1.0658157871272624</v>
      </c>
      <c r="E54" s="79">
        <f t="shared" si="32"/>
        <v>1.0656994207679009</v>
      </c>
      <c r="F54" s="79">
        <f t="shared" si="32"/>
        <v>1.0008709824532547</v>
      </c>
      <c r="G54" s="79" t="str">
        <f t="shared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si="33">IF(ISERROR(E37/D37),"",IF(E37/D37=0,"",E37/D37))</f>
        <v>1.0293084362010987</v>
      </c>
      <c r="E55" s="79">
        <f t="shared" si="33"/>
        <v>0.99592939963717675</v>
      </c>
      <c r="F55" s="79" t="str">
        <f t="shared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si="34">IF(ISERROR(E38/D38),"",IF(E38/D38=0,"",E38/D38))</f>
        <v>1.0063783423289285</v>
      </c>
      <c r="E56" s="81" t="str">
        <f t="shared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si="35">IFERROR(SUMPRODUCT($A$27:$A$39, E$27:E$39, --($C$27:$C$39&lt;$M$1+1-D$26))/SUMPRODUCT($A$27:$A$39, D$27:D$39, --($C$27:$C$39&lt;$M$1+1-D$26)), 1)</f>
        <v>1.0187751133572871</v>
      </c>
      <c r="E57" s="182">
        <f t="shared" si="35"/>
        <v>1.0029674449897632</v>
      </c>
      <c r="F57" s="182">
        <f t="shared" si="35"/>
        <v>1.0023816892117501</v>
      </c>
      <c r="G57" s="182">
        <f t="shared" si="35"/>
        <v>0.99963079817787504</v>
      </c>
      <c r="H57" s="182">
        <f t="shared" si="35"/>
        <v>0.99839043470083</v>
      </c>
      <c r="I57" s="182">
        <f t="shared" si="35"/>
        <v>1.000197495399255</v>
      </c>
      <c r="J57" s="182">
        <f t="shared" si="35"/>
        <v>1.000214057590054</v>
      </c>
      <c r="K57" s="182">
        <f t="shared" si="35"/>
        <v>1.0000876147911832</v>
      </c>
      <c r="L57" s="182">
        <f t="shared" si="35"/>
        <v>1.0001377615776186</v>
      </c>
      <c r="M57" s="182">
        <f t="shared" si="35"/>
        <v>1.0000387328402345</v>
      </c>
      <c r="N57" s="182">
        <f t="shared" si="35"/>
        <v>1</v>
      </c>
      <c r="O57" s="182">
        <f t="shared" si="35"/>
        <v>1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si="36">D57*E58</f>
        <v>1.0228966120768759</v>
      </c>
      <c r="E58" s="182">
        <f t="shared" si="36"/>
        <v>1.0040455431876489</v>
      </c>
      <c r="F58" s="182">
        <f t="shared" si="36"/>
        <v>1.0010749084661434</v>
      </c>
      <c r="G58" s="182">
        <f t="shared" si="36"/>
        <v>0.99869632420497001</v>
      </c>
      <c r="H58" s="182">
        <f t="shared" si="36"/>
        <v>0.99906518089017626</v>
      </c>
      <c r="I58" s="182">
        <f t="shared" si="36"/>
        <v>1.0006758339882817</v>
      </c>
      <c r="J58" s="182">
        <f t="shared" si="36"/>
        <v>1.0004782441380098</v>
      </c>
      <c r="K58" s="182">
        <f t="shared" si="36"/>
        <v>1.0002641300089226</v>
      </c>
      <c r="L58" s="182">
        <f t="shared" si="36"/>
        <v>1.0001764997537503</v>
      </c>
      <c r="M58" s="182">
        <f t="shared" si="36"/>
        <v>1.0000387328402345</v>
      </c>
      <c r="N58" s="182">
        <f t="shared" si="36"/>
        <v>1</v>
      </c>
      <c r="O58" s="182">
        <f t="shared" si="36"/>
        <v>1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1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si="39">IFERROR(D27*(D45-D$57)^2*$A27,"")</f>
        <v>677.0589738186859</v>
      </c>
      <c r="E63" s="77">
        <f t="shared" si="39"/>
        <v>23.492841072122594</v>
      </c>
      <c r="F63" s="77">
        <f t="shared" si="39"/>
        <v>9.2753318991603404</v>
      </c>
      <c r="G63" s="77">
        <f t="shared" si="39"/>
        <v>2.3719248037919813</v>
      </c>
      <c r="H63" s="77">
        <f t="shared" si="39"/>
        <v>12.979395850542188</v>
      </c>
      <c r="I63" s="77">
        <f t="shared" si="39"/>
        <v>2.8349978585120012E-3</v>
      </c>
      <c r="J63" s="77">
        <f t="shared" si="39"/>
        <v>2.9967123137094841E-3</v>
      </c>
      <c r="K63" s="77">
        <f t="shared" si="39"/>
        <v>5.972580446919562E-2</v>
      </c>
      <c r="L63" s="77">
        <f t="shared" si="39"/>
        <v>4.3653827054253642E-2</v>
      </c>
      <c r="M63" s="77">
        <f t="shared" si="39"/>
        <v>1.1935671626808642E-2</v>
      </c>
      <c r="N63" s="77">
        <f t="shared" si="39"/>
        <v>0</v>
      </c>
      <c r="O63" s="77">
        <f t="shared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si="41">IFERROR(D28*(D46-D$57)^2*$A28,"")</f>
        <v>415.84894709233947</v>
      </c>
      <c r="E64" s="77">
        <f t="shared" si="41"/>
        <v>31.815319900438187</v>
      </c>
      <c r="F64" s="77">
        <f t="shared" si="41"/>
        <v>8.3836632840430543</v>
      </c>
      <c r="G64" s="77">
        <f t="shared" si="41"/>
        <v>52.899634487000519</v>
      </c>
      <c r="H64" s="77">
        <f t="shared" si="41"/>
        <v>3.4034292398918087</v>
      </c>
      <c r="I64" s="77">
        <f t="shared" si="41"/>
        <v>1.4841627296290457E-4</v>
      </c>
      <c r="J64" s="77">
        <f t="shared" si="41"/>
        <v>8.9949564545355118E-2</v>
      </c>
      <c r="K64" s="77">
        <f t="shared" si="41"/>
        <v>9.2937176675658012E-3</v>
      </c>
      <c r="L64" s="77">
        <f t="shared" si="41"/>
        <v>1.9545528355205559E-2</v>
      </c>
      <c r="M64" s="77">
        <f t="shared" si="41"/>
        <v>2.4285033385848167E-3</v>
      </c>
      <c r="N64" s="77">
        <f t="shared" si="41"/>
        <v>0</v>
      </c>
      <c r="O64" s="77" t="str">
        <f t="shared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si="42">IFERROR(D29*(D47-D$57)^2*$A29,"")</f>
        <v>432.98710490115957</v>
      </c>
      <c r="E65" s="77">
        <f t="shared" si="42"/>
        <v>42.200129621984857</v>
      </c>
      <c r="F65" s="77">
        <f t="shared" si="42"/>
        <v>162.10618869565337</v>
      </c>
      <c r="G65" s="77">
        <f t="shared" si="42"/>
        <v>11.92590298114785</v>
      </c>
      <c r="H65" s="77">
        <f t="shared" si="42"/>
        <v>5.9032857483261729</v>
      </c>
      <c r="I65" s="77">
        <f t="shared" si="42"/>
        <v>0.13403693436628333</v>
      </c>
      <c r="J65" s="77">
        <f t="shared" si="42"/>
        <v>0.34521422421766162</v>
      </c>
      <c r="K65" s="77">
        <f t="shared" si="42"/>
        <v>2.4787222070913901E-2</v>
      </c>
      <c r="L65" s="77">
        <f t="shared" si="42"/>
        <v>3.2475754705998304E-2</v>
      </c>
      <c r="M65" s="77">
        <f t="shared" si="42"/>
        <v>3.5902097071766055E-3</v>
      </c>
      <c r="N65" s="77" t="str">
        <f t="shared" si="42"/>
        <v/>
      </c>
      <c r="O65" s="77" t="str">
        <f t="shared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si="43">IFERROR(D30*(D48-D$57)^2*$A30,"")</f>
        <v>2.4001504994298251</v>
      </c>
      <c r="E66" s="77">
        <f t="shared" si="43"/>
        <v>19.652365137068525</v>
      </c>
      <c r="F66" s="77">
        <f t="shared" si="43"/>
        <v>8.1601639747327344</v>
      </c>
      <c r="G66" s="77">
        <f t="shared" si="43"/>
        <v>14.66798387491281</v>
      </c>
      <c r="H66" s="77">
        <f t="shared" si="43"/>
        <v>5.3243830327148931</v>
      </c>
      <c r="I66" s="77">
        <f t="shared" si="43"/>
        <v>0.21021089608668461</v>
      </c>
      <c r="J66" s="77">
        <f t="shared" si="43"/>
        <v>8.1857046508800844E-3</v>
      </c>
      <c r="K66" s="77">
        <f t="shared" si="43"/>
        <v>1.371000200754229E-2</v>
      </c>
      <c r="L66" s="77">
        <f t="shared" si="43"/>
        <v>1.2873828816968002E-2</v>
      </c>
      <c r="M66" s="77" t="str">
        <f t="shared" si="43"/>
        <v/>
      </c>
      <c r="N66" s="77" t="str">
        <f t="shared" si="43"/>
        <v/>
      </c>
      <c r="O66" s="77" t="str">
        <f t="shared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si="44">IFERROR(D31*(D49-D$57)^2*$A31,"")</f>
        <v>139.28048392360799</v>
      </c>
      <c r="E67" s="77">
        <f t="shared" si="44"/>
        <v>14.358240065460306</v>
      </c>
      <c r="F67" s="77">
        <f t="shared" si="44"/>
        <v>16.380899185280168</v>
      </c>
      <c r="G67" s="77">
        <f t="shared" si="44"/>
        <v>1.1448994394063119E-3</v>
      </c>
      <c r="H67" s="77">
        <f t="shared" si="44"/>
        <v>19.943685680206926</v>
      </c>
      <c r="I67" s="77">
        <f t="shared" si="44"/>
        <v>0.3667138029456235</v>
      </c>
      <c r="J67" s="77">
        <f t="shared" si="44"/>
        <v>1.5793309495137049</v>
      </c>
      <c r="K67" s="77">
        <f t="shared" si="44"/>
        <v>4.7924447489718263E-3</v>
      </c>
      <c r="L67" s="77" t="str">
        <f t="shared" si="44"/>
        <v/>
      </c>
      <c r="M67" s="77" t="str">
        <f t="shared" si="44"/>
        <v/>
      </c>
      <c r="N67" s="77" t="str">
        <f t="shared" si="44"/>
        <v/>
      </c>
      <c r="O67" s="77" t="str">
        <f t="shared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si="45">IFERROR(D32*(D50-D$57)^2*$A32,"")</f>
        <v>27.860632511709746</v>
      </c>
      <c r="E68" s="77">
        <f t="shared" si="45"/>
        <v>36.874754418453286</v>
      </c>
      <c r="F68" s="77">
        <f t="shared" si="45"/>
        <v>28.308261176070641</v>
      </c>
      <c r="G68" s="77">
        <f t="shared" si="45"/>
        <v>0.39237437857350482</v>
      </c>
      <c r="H68" s="77">
        <f t="shared" si="45"/>
        <v>4.4382077756656608</v>
      </c>
      <c r="I68" s="77">
        <f t="shared" si="45"/>
        <v>0.17633078477029068</v>
      </c>
      <c r="J68" s="77">
        <f t="shared" si="45"/>
        <v>3.6057559572611447E-2</v>
      </c>
      <c r="K68" s="77" t="str">
        <f t="shared" si="45"/>
        <v/>
      </c>
      <c r="L68" s="77" t="str">
        <f t="shared" si="45"/>
        <v/>
      </c>
      <c r="M68" s="77" t="str">
        <f t="shared" si="45"/>
        <v/>
      </c>
      <c r="N68" s="77" t="str">
        <f t="shared" si="45"/>
        <v/>
      </c>
      <c r="O68" s="77" t="str">
        <f t="shared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si="46">IFERROR(D33*(D51-D$57)^2*$A33,"")</f>
        <v>0.56168419021081006</v>
      </c>
      <c r="E69" s="77">
        <f t="shared" si="46"/>
        <v>12.040634229451607</v>
      </c>
      <c r="F69" s="77">
        <f t="shared" si="46"/>
        <v>0.16252855106694133</v>
      </c>
      <c r="G69" s="77">
        <f t="shared" si="46"/>
        <v>8.2448059620447882</v>
      </c>
      <c r="H69" s="77">
        <f t="shared" si="46"/>
        <v>2.3831131570734834</v>
      </c>
      <c r="I69" s="77">
        <f t="shared" si="46"/>
        <v>4.2660887109305497E-2</v>
      </c>
      <c r="J69" s="77" t="str">
        <f t="shared" si="46"/>
        <v/>
      </c>
      <c r="K69" s="77" t="str">
        <f t="shared" si="46"/>
        <v/>
      </c>
      <c r="L69" s="77" t="str">
        <f t="shared" si="46"/>
        <v/>
      </c>
      <c r="M69" s="77" t="str">
        <f t="shared" si="46"/>
        <v/>
      </c>
      <c r="N69" s="77" t="str">
        <f t="shared" si="46"/>
        <v/>
      </c>
      <c r="O69" s="77" t="str">
        <f t="shared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si="47">IFERROR(D34*(D52-D$57)^2*$A34,"")</f>
        <v>275.62354357692607</v>
      </c>
      <c r="E70" s="77">
        <f t="shared" si="47"/>
        <v>5.6030334612519903</v>
      </c>
      <c r="F70" s="77">
        <f t="shared" si="47"/>
        <v>6.4127108649021958</v>
      </c>
      <c r="G70" s="77">
        <f t="shared" si="47"/>
        <v>2.8605451618237701</v>
      </c>
      <c r="H70" s="77">
        <f t="shared" si="47"/>
        <v>3.8456661209794021</v>
      </c>
      <c r="I70" s="77" t="str">
        <f t="shared" si="47"/>
        <v/>
      </c>
      <c r="J70" s="77" t="str">
        <f t="shared" si="47"/>
        <v/>
      </c>
      <c r="K70" s="77" t="str">
        <f t="shared" si="47"/>
        <v/>
      </c>
      <c r="L70" s="77" t="str">
        <f t="shared" si="47"/>
        <v/>
      </c>
      <c r="M70" s="77" t="str">
        <f t="shared" si="47"/>
        <v/>
      </c>
      <c r="N70" s="77" t="str">
        <f t="shared" si="47"/>
        <v/>
      </c>
      <c r="O70" s="77" t="str">
        <f t="shared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si="48">IFERROR(D35*(D53-D$57)^2*$A35,"")</f>
        <v>96.948433136723366</v>
      </c>
      <c r="E71" s="77">
        <f t="shared" si="48"/>
        <v>4.4211737530991342E-2</v>
      </c>
      <c r="F71" s="77">
        <f t="shared" si="48"/>
        <v>100.86083394025221</v>
      </c>
      <c r="G71" s="77">
        <f t="shared" si="48"/>
        <v>1.067992483590682</v>
      </c>
      <c r="H71" s="77" t="str">
        <f t="shared" si="48"/>
        <v/>
      </c>
      <c r="I71" s="77" t="str">
        <f t="shared" si="48"/>
        <v/>
      </c>
      <c r="J71" s="77" t="str">
        <f t="shared" si="48"/>
        <v/>
      </c>
      <c r="K71" s="77" t="str">
        <f t="shared" si="48"/>
        <v/>
      </c>
      <c r="L71" s="77" t="str">
        <f t="shared" si="48"/>
        <v/>
      </c>
      <c r="M71" s="77" t="str">
        <f t="shared" si="48"/>
        <v/>
      </c>
      <c r="N71" s="77" t="str">
        <f t="shared" si="48"/>
        <v/>
      </c>
      <c r="O71" s="77" t="str">
        <f t="shared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si="49">IFERROR(D36*(D54-D$57)^2*$A36,"")</f>
        <v>521.16675417144279</v>
      </c>
      <c r="E72" s="77">
        <f t="shared" si="49"/>
        <v>987.84707365951374</v>
      </c>
      <c r="F72" s="77">
        <f t="shared" si="49"/>
        <v>0.61052978975753125</v>
      </c>
      <c r="G72" s="77" t="str">
        <f t="shared" si="49"/>
        <v/>
      </c>
      <c r="H72" s="77" t="str">
        <f t="shared" si="49"/>
        <v/>
      </c>
      <c r="I72" s="77" t="str">
        <f t="shared" si="49"/>
        <v/>
      </c>
      <c r="J72" s="77" t="str">
        <f t="shared" si="49"/>
        <v/>
      </c>
      <c r="K72" s="77" t="str">
        <f t="shared" si="49"/>
        <v/>
      </c>
      <c r="L72" s="77" t="str">
        <f t="shared" si="49"/>
        <v/>
      </c>
      <c r="M72" s="77" t="str">
        <f t="shared" si="49"/>
        <v/>
      </c>
      <c r="N72" s="77" t="str">
        <f t="shared" si="49"/>
        <v/>
      </c>
      <c r="O72" s="77" t="str">
        <f t="shared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si="50">IFERROR(D37*(D55-D$57)^2*$A37,"")</f>
        <v>26.559978834239971</v>
      </c>
      <c r="E73" s="77">
        <f t="shared" si="50"/>
        <v>12.205247433762098</v>
      </c>
      <c r="F73" s="77" t="str">
        <f t="shared" si="50"/>
        <v/>
      </c>
      <c r="G73" s="77" t="str">
        <f t="shared" si="50"/>
        <v/>
      </c>
      <c r="H73" s="77" t="str">
        <f t="shared" si="50"/>
        <v/>
      </c>
      <c r="I73" s="77" t="str">
        <f t="shared" si="50"/>
        <v/>
      </c>
      <c r="J73" s="77" t="str">
        <f t="shared" si="50"/>
        <v/>
      </c>
      <c r="K73" s="77" t="str">
        <f t="shared" si="50"/>
        <v/>
      </c>
      <c r="L73" s="77" t="str">
        <f t="shared" si="50"/>
        <v/>
      </c>
      <c r="M73" s="77" t="str">
        <f t="shared" si="50"/>
        <v/>
      </c>
      <c r="N73" s="77" t="str">
        <f t="shared" si="50"/>
        <v/>
      </c>
      <c r="O73" s="77" t="str">
        <f t="shared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si="51">IFERROR(D38*(D56-D$57)^2*$A38,"")</f>
        <v>39.634669164358741</v>
      </c>
      <c r="E74" s="91" t="str">
        <f t="shared" si="51"/>
        <v/>
      </c>
      <c r="F74" s="91" t="str">
        <f t="shared" si="51"/>
        <v/>
      </c>
      <c r="G74" s="91" t="str">
        <f t="shared" si="51"/>
        <v/>
      </c>
      <c r="H74" s="91" t="str">
        <f t="shared" si="51"/>
        <v/>
      </c>
      <c r="I74" s="91" t="str">
        <f t="shared" si="51"/>
        <v/>
      </c>
      <c r="J74" s="91" t="str">
        <f t="shared" si="51"/>
        <v/>
      </c>
      <c r="K74" s="91" t="str">
        <f t="shared" si="51"/>
        <v/>
      </c>
      <c r="L74" s="91" t="str">
        <f t="shared" si="51"/>
        <v/>
      </c>
      <c r="M74" s="91" t="str">
        <f t="shared" si="51"/>
        <v/>
      </c>
      <c r="N74" s="91" t="str">
        <f t="shared" si="51"/>
        <v/>
      </c>
      <c r="O74" s="91" t="str">
        <f t="shared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241.44830507462132</v>
      </c>
      <c r="E75" s="98">
        <f t="shared" ca="1" si="52"/>
        <v>118.61338507370381</v>
      </c>
      <c r="F75" s="98">
        <f t="shared" ca="1" si="52"/>
        <v>37.851234595657687</v>
      </c>
      <c r="G75" s="98">
        <f t="shared" ca="1" si="52"/>
        <v>11.804038629040665</v>
      </c>
      <c r="H75" s="98">
        <f t="shared" ca="1" si="52"/>
        <v>8.3173095150572198</v>
      </c>
      <c r="I75" s="98">
        <f t="shared" ca="1" si="52"/>
        <v>0.15548945323494376</v>
      </c>
      <c r="J75" s="98">
        <f t="shared" ca="1" si="52"/>
        <v>0.41234694296278451</v>
      </c>
      <c r="K75" s="98">
        <f t="shared" ca="1" si="52"/>
        <v>2.8077297741047356E-2</v>
      </c>
      <c r="L75" s="98">
        <f t="shared" ca="1" si="52"/>
        <v>3.6182979644141834E-2</v>
      </c>
      <c r="M75" s="99">
        <f t="shared" ca="1" si="52"/>
        <v>8.9771923362850312E-3</v>
      </c>
      <c r="N75" s="99">
        <f t="shared" ca="1" si="52"/>
        <v>0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241.44830507462132</v>
      </c>
      <c r="E76" s="99">
        <f t="shared" ca="1" si="53"/>
        <v>118.61338507370381</v>
      </c>
      <c r="F76" s="99">
        <f t="shared" ca="1" si="53"/>
        <v>37.851234595657687</v>
      </c>
      <c r="G76" s="99">
        <f t="shared" ca="1" si="53"/>
        <v>11.804038629040665</v>
      </c>
      <c r="H76" s="99">
        <f t="shared" ca="1" si="53"/>
        <v>8.3173095150572198</v>
      </c>
      <c r="I76" s="99">
        <f t="shared" ca="1" si="53"/>
        <v>0.15548945323494376</v>
      </c>
      <c r="J76" s="99">
        <f t="shared" ca="1" si="53"/>
        <v>0.41234694296278451</v>
      </c>
      <c r="K76" s="99">
        <f t="shared" ca="1" si="53"/>
        <v>2.8077297741047356E-2</v>
      </c>
      <c r="L76" s="99">
        <f t="shared" ca="1" si="53"/>
        <v>3.6182979644141834E-2</v>
      </c>
      <c r="M76" s="100">
        <f t="shared" ca="1" si="53"/>
        <v>8.9771923362850312E-3</v>
      </c>
      <c r="N76" s="100">
        <f t="shared" ca="1" si="53"/>
        <v>0</v>
      </c>
      <c r="O76" s="100">
        <f t="shared" ca="1" si="53"/>
        <v>0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1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0</v>
      </c>
      <c r="P82" s="77">
        <f t="shared" ca="1" si="59"/>
        <v>0</v>
      </c>
      <c r="Q82" s="237">
        <f t="shared" ca="1" si="57"/>
        <v>0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0</v>
      </c>
      <c r="O83" s="77">
        <f t="shared" ca="1" si="60"/>
        <v>0</v>
      </c>
      <c r="P83" s="77">
        <f t="shared" ca="1" si="60"/>
        <v>0</v>
      </c>
      <c r="Q83" s="237">
        <f t="shared" ca="1" si="57"/>
        <v>0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1925.1140105546438</v>
      </c>
      <c r="N84" s="77">
        <f t="shared" ca="1" si="61"/>
        <v>0</v>
      </c>
      <c r="O84" s="77">
        <f t="shared" ca="1" si="61"/>
        <v>0</v>
      </c>
      <c r="P84" s="77">
        <f t="shared" ca="1" si="61"/>
        <v>0</v>
      </c>
      <c r="Q84" s="237">
        <f t="shared" ca="1" si="57"/>
        <v>1925.1140105546438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8019.7826343980923</v>
      </c>
      <c r="M85" s="77">
        <f t="shared" ca="1" si="62"/>
        <v>1989.8712731529495</v>
      </c>
      <c r="N85" s="77">
        <f t="shared" ca="1" si="62"/>
        <v>0</v>
      </c>
      <c r="O85" s="77">
        <f t="shared" ca="1" si="62"/>
        <v>0</v>
      </c>
      <c r="P85" s="77">
        <f t="shared" ca="1" si="62"/>
        <v>0</v>
      </c>
      <c r="Q85" s="237">
        <f t="shared" ca="1" si="57"/>
        <v>10009.653907551041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8276.542399323811</v>
      </c>
      <c r="L86" s="77">
        <f t="shared" ca="1" si="63"/>
        <v>10663.907361322903</v>
      </c>
      <c r="M86" s="77">
        <f t="shared" ca="1" si="63"/>
        <v>2645.9324255056094</v>
      </c>
      <c r="N86" s="77">
        <f t="shared" ca="1" si="63"/>
        <v>0</v>
      </c>
      <c r="O86" s="77">
        <f t="shared" ca="1" si="63"/>
        <v>0</v>
      </c>
      <c r="P86" s="77">
        <f t="shared" ca="1" si="63"/>
        <v>0</v>
      </c>
      <c r="Q86" s="237">
        <f t="shared" ca="1" si="57"/>
        <v>21586.382186152321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111294.71763888125</v>
      </c>
      <c r="K87" s="77">
        <f t="shared" ca="1" si="64"/>
        <v>7578.5118918276894</v>
      </c>
      <c r="L87" s="77">
        <f t="shared" ca="1" si="64"/>
        <v>9764.5302654085535</v>
      </c>
      <c r="M87" s="77">
        <f t="shared" ca="1" si="64"/>
        <v>2422.7786657995011</v>
      </c>
      <c r="N87" s="77">
        <f t="shared" ca="1" si="64"/>
        <v>0</v>
      </c>
      <c r="O87" s="77">
        <f t="shared" ca="1" si="64"/>
        <v>0</v>
      </c>
      <c r="P87" s="77">
        <f t="shared" ca="1" si="64"/>
        <v>0</v>
      </c>
      <c r="Q87" s="237">
        <f t="shared" ca="1" si="57"/>
        <v>131060.53846191699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42304.022576906398</v>
      </c>
      <c r="J88" s="77">
        <f t="shared" ca="1" si="65"/>
        <v>112161.38476419813</v>
      </c>
      <c r="K88" s="77">
        <f t="shared" ca="1" si="65"/>
        <v>7637.52679617186</v>
      </c>
      <c r="L88" s="77">
        <f t="shared" ca="1" si="65"/>
        <v>9840.5679925776858</v>
      </c>
      <c r="M88" s="77">
        <f t="shared" ca="1" si="65"/>
        <v>2441.6451732682617</v>
      </c>
      <c r="N88" s="77">
        <f t="shared" ca="1" si="65"/>
        <v>0</v>
      </c>
      <c r="O88" s="77">
        <f t="shared" ca="1" si="65"/>
        <v>0</v>
      </c>
      <c r="P88" s="77">
        <f t="shared" ca="1" si="65"/>
        <v>0</v>
      </c>
      <c r="Q88" s="237">
        <f t="shared" ca="1" si="57"/>
        <v>174385.14730312233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2059193.7181772217</v>
      </c>
      <c r="I89" s="77">
        <f t="shared" ca="1" si="66"/>
        <v>38418.832571584782</v>
      </c>
      <c r="J89" s="77">
        <f t="shared" ca="1" si="66"/>
        <v>101860.51348708276</v>
      </c>
      <c r="K89" s="77">
        <f t="shared" ca="1" si="66"/>
        <v>6936.0983984369022</v>
      </c>
      <c r="L89" s="77">
        <f t="shared" ca="1" si="66"/>
        <v>8936.8128865012841</v>
      </c>
      <c r="M89" s="77">
        <f t="shared" ca="1" si="66"/>
        <v>2217.4051401489969</v>
      </c>
      <c r="N89" s="77">
        <f t="shared" ca="1" si="66"/>
        <v>0</v>
      </c>
      <c r="O89" s="77">
        <f t="shared" ca="1" si="66"/>
        <v>0</v>
      </c>
      <c r="P89" s="77">
        <f t="shared" ca="1" si="66"/>
        <v>0</v>
      </c>
      <c r="Q89" s="237">
        <f t="shared" ca="1" si="57"/>
        <v>2217563.3806609763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3154589.7087400435</v>
      </c>
      <c r="H90" s="77">
        <f t="shared" ca="1" si="67"/>
        <v>2229122.4641249073</v>
      </c>
      <c r="I90" s="77">
        <f t="shared" ca="1" si="67"/>
        <v>41589.230762893581</v>
      </c>
      <c r="J90" s="77">
        <f t="shared" ca="1" si="67"/>
        <v>110266.24489819501</v>
      </c>
      <c r="K90" s="77">
        <f t="shared" ca="1" si="67"/>
        <v>7508.4789822604862</v>
      </c>
      <c r="L90" s="77">
        <f t="shared" ca="1" si="67"/>
        <v>9674.2963943261548</v>
      </c>
      <c r="M90" s="77">
        <f t="shared" ca="1" si="67"/>
        <v>2400.3898061361342</v>
      </c>
      <c r="N90" s="77">
        <f t="shared" ca="1" si="67"/>
        <v>0</v>
      </c>
      <c r="O90" s="77">
        <f t="shared" ca="1" si="67"/>
        <v>0</v>
      </c>
      <c r="P90" s="77">
        <f t="shared" ca="1" si="67"/>
        <v>0</v>
      </c>
      <c r="Q90" s="237">
        <f t="shared" ca="1" si="57"/>
        <v>5555150.8137087626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9264414.3629644606</v>
      </c>
      <c r="G91" s="77">
        <f t="shared" ca="1" si="68"/>
        <v>2898160.3619372481</v>
      </c>
      <c r="H91" s="77">
        <f t="shared" ca="1" si="68"/>
        <v>2047922.2225101925</v>
      </c>
      <c r="I91" s="77">
        <f t="shared" ca="1" si="68"/>
        <v>38208.537784338521</v>
      </c>
      <c r="J91" s="77">
        <f t="shared" ca="1" si="68"/>
        <v>101302.95529026227</v>
      </c>
      <c r="K91" s="77">
        <f t="shared" ca="1" si="68"/>
        <v>6898.1319835464801</v>
      </c>
      <c r="L91" s="77">
        <f t="shared" ca="1" si="68"/>
        <v>8887.8950761767574</v>
      </c>
      <c r="M91" s="77">
        <f t="shared" ca="1" si="68"/>
        <v>2205.2676359362504</v>
      </c>
      <c r="N91" s="77">
        <f t="shared" ca="1" si="68"/>
        <v>0</v>
      </c>
      <c r="O91" s="77">
        <f t="shared" ca="1" si="68"/>
        <v>0</v>
      </c>
      <c r="P91" s="77">
        <f t="shared" ca="1" si="68"/>
        <v>0</v>
      </c>
      <c r="Q91" s="237">
        <f t="shared" ca="1" si="57"/>
        <v>14367999.735182161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30852205.286358271</v>
      </c>
      <c r="F92" s="77">
        <f t="shared" ca="1" si="69"/>
        <v>9827728.470319204</v>
      </c>
      <c r="G92" s="77">
        <f t="shared" ca="1" si="69"/>
        <v>3074380.3099333108</v>
      </c>
      <c r="H92" s="77">
        <f t="shared" ca="1" si="69"/>
        <v>2172444.230433004</v>
      </c>
      <c r="I92" s="77">
        <f t="shared" ca="1" si="69"/>
        <v>40531.77242303914</v>
      </c>
      <c r="J92" s="77">
        <f t="shared" ca="1" si="69"/>
        <v>107462.58736154102</v>
      </c>
      <c r="K92" s="77">
        <f t="shared" ca="1" si="69"/>
        <v>7317.5664894404163</v>
      </c>
      <c r="L92" s="77">
        <f t="shared" ca="1" si="69"/>
        <v>9428.3152781394292</v>
      </c>
      <c r="M92" s="77">
        <f t="shared" ca="1" si="69"/>
        <v>2339.3568855257117</v>
      </c>
      <c r="N92" s="77">
        <f t="shared" ca="1" si="69"/>
        <v>0</v>
      </c>
      <c r="O92" s="77">
        <f t="shared" ca="1" si="69"/>
        <v>0</v>
      </c>
      <c r="P92" s="77">
        <f t="shared" ca="1" si="69"/>
        <v>0</v>
      </c>
      <c r="Q92" s="237">
        <f t="shared" ca="1" si="57"/>
        <v>46093837.895481482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64000156.844654374</v>
      </c>
      <c r="E93" s="91">
        <f t="shared" ca="1" si="70"/>
        <v>31841625.617143854</v>
      </c>
      <c r="F93" s="91">
        <f t="shared" ca="1" si="70"/>
        <v>10142900.571104936</v>
      </c>
      <c r="G93" s="91">
        <f t="shared" ca="1" si="70"/>
        <v>3172974.7006739923</v>
      </c>
      <c r="H93" s="91">
        <f t="shared" ca="1" si="70"/>
        <v>2242113.8203095724</v>
      </c>
      <c r="I93" s="91">
        <f t="shared" ca="1" si="70"/>
        <v>41831.613368148559</v>
      </c>
      <c r="J93" s="91">
        <f t="shared" ca="1" si="70"/>
        <v>110908.87808038779</v>
      </c>
      <c r="K93" s="91">
        <f t="shared" ca="1" si="70"/>
        <v>7552.2385003818526</v>
      </c>
      <c r="L93" s="91">
        <f t="shared" ca="1" si="70"/>
        <v>9730.6783259236418</v>
      </c>
      <c r="M93" s="91">
        <f t="shared" ca="1" si="70"/>
        <v>2414.3793107306237</v>
      </c>
      <c r="N93" s="91">
        <f t="shared" ca="1" si="70"/>
        <v>0</v>
      </c>
      <c r="O93" s="91">
        <f t="shared" ca="1" si="70"/>
        <v>0</v>
      </c>
      <c r="P93" s="91">
        <f t="shared" ca="1" si="70"/>
        <v>0</v>
      </c>
      <c r="Q93" s="238">
        <f t="shared" ca="1" si="57"/>
        <v>111572209.34147231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249" priority="9" stopIfTrue="1" operator="lessThan">
      <formula>1</formula>
    </cfRule>
  </conditionalFormatting>
  <conditionalFormatting sqref="D77:T77 R78:T78">
    <cfRule type="cellIs" dxfId="248" priority="2" stopIfTrue="1" operator="lessThan">
      <formula>1</formula>
    </cfRule>
  </conditionalFormatting>
  <conditionalFormatting sqref="E78:Q78">
    <cfRule type="cellIs" dxfId="247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628B3-40B0-49B2-AE59-1DCCD9E0B783}">
  <sheetPr codeName="Sheet2">
    <tabColor theme="9" tint="0.79998168889431442"/>
    <pageSetUpPr fitToPage="1"/>
  </sheetPr>
  <dimension ref="A1:AL199"/>
  <sheetViews>
    <sheetView zoomScaleNormal="100" workbookViewId="0">
      <selection activeCell="F16" sqref="F16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5703125" style="55" bestFit="1" customWidth="1"/>
    <col min="6" max="6" width="11.28515625" style="55" customWidth="1"/>
    <col min="7" max="9" width="10.140625" style="55" bestFit="1" customWidth="1"/>
    <col min="10" max="12" width="12" style="55" bestFit="1" customWidth="1"/>
    <col min="13" max="13" width="9.7109375" style="55" bestFit="1" customWidth="1"/>
    <col min="14" max="14" width="12" style="55" bestFit="1" customWidth="1"/>
    <col min="15" max="15" width="13.140625" style="55" bestFit="1" customWidth="1"/>
    <col min="16" max="16" width="11.140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148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1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223558</v>
      </c>
      <c r="F7" s="245">
        <f t="shared" ref="F7:F19" ca="1" si="3">E7*I7</f>
        <v>223558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224036</v>
      </c>
      <c r="F8" s="32">
        <f t="shared" ca="1" si="3"/>
        <v>224036</v>
      </c>
      <c r="G8" s="217">
        <f t="shared" ca="1" si="4"/>
        <v>0</v>
      </c>
      <c r="H8" s="248">
        <f t="shared" si="5"/>
        <v>1</v>
      </c>
      <c r="I8" s="249">
        <f t="shared" ca="1" si="6"/>
        <v>1</v>
      </c>
      <c r="J8" s="250">
        <f t="shared" si="7"/>
        <v>0</v>
      </c>
      <c r="K8" s="35">
        <f t="shared" ca="1" si="8"/>
        <v>0</v>
      </c>
      <c r="L8" s="35">
        <f t="shared" ca="1" si="9"/>
        <v>0</v>
      </c>
      <c r="M8" s="35">
        <f t="shared" ca="1" si="10"/>
        <v>0</v>
      </c>
      <c r="N8" s="36" t="str">
        <f t="shared" ca="1" si="11"/>
        <v/>
      </c>
      <c r="O8" s="37">
        <f t="shared" ca="1" si="12"/>
        <v>0</v>
      </c>
      <c r="P8" s="35">
        <f t="shared" ca="1" si="13"/>
        <v>0</v>
      </c>
      <c r="Q8" s="35">
        <f t="shared" ca="1" si="14"/>
        <v>0</v>
      </c>
      <c r="R8" s="38" t="str">
        <f t="shared" ca="1" si="15"/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223697</v>
      </c>
      <c r="F9" s="32">
        <f t="shared" ca="1" si="3"/>
        <v>223697</v>
      </c>
      <c r="G9" s="217">
        <f t="shared" ca="1" si="4"/>
        <v>0</v>
      </c>
      <c r="H9" s="248">
        <f t="shared" si="5"/>
        <v>1</v>
      </c>
      <c r="I9" s="249">
        <f t="shared" ca="1" si="6"/>
        <v>1</v>
      </c>
      <c r="J9" s="250">
        <f t="shared" si="7"/>
        <v>0</v>
      </c>
      <c r="K9" s="35">
        <f t="shared" ca="1" si="8"/>
        <v>0</v>
      </c>
      <c r="L9" s="35">
        <f t="shared" ca="1" si="9"/>
        <v>0</v>
      </c>
      <c r="M9" s="35">
        <f t="shared" ca="1" si="10"/>
        <v>0</v>
      </c>
      <c r="N9" s="36" t="str">
        <f t="shared" ca="1" si="11"/>
        <v/>
      </c>
      <c r="O9" s="37">
        <f t="shared" ca="1" si="12"/>
        <v>0</v>
      </c>
      <c r="P9" s="35">
        <f t="shared" ca="1" si="13"/>
        <v>0</v>
      </c>
      <c r="Q9" s="35">
        <f t="shared" ca="1" si="14"/>
        <v>0</v>
      </c>
      <c r="R9" s="38" t="str">
        <f t="shared" ca="1" si="15"/>
        <v/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214459</v>
      </c>
      <c r="F10" s="32">
        <f t="shared" ca="1" si="3"/>
        <v>214444.30527291063</v>
      </c>
      <c r="G10" s="217">
        <f t="shared" ca="1" si="4"/>
        <v>-14.694727089372464</v>
      </c>
      <c r="H10" s="248">
        <f t="shared" si="5"/>
        <v>0.9999314800167427</v>
      </c>
      <c r="I10" s="249">
        <f t="shared" ca="1" si="6"/>
        <v>0.9999314800167427</v>
      </c>
      <c r="J10" s="250">
        <f t="shared" si="7"/>
        <v>3.0610527435201464E-3</v>
      </c>
      <c r="K10" s="35">
        <f t="shared" ca="1" si="8"/>
        <v>25.621676571266509</v>
      </c>
      <c r="L10" s="35">
        <f t="shared" ca="1" si="9"/>
        <v>14.48136137341945</v>
      </c>
      <c r="M10" s="35">
        <f t="shared" ca="1" si="10"/>
        <v>29.430938441547394</v>
      </c>
      <c r="N10" s="36">
        <f t="shared" ca="1" si="11"/>
        <v>-2.0028230713336943</v>
      </c>
      <c r="O10" s="37">
        <f t="shared" ca="1" si="12"/>
        <v>25.621676571266509</v>
      </c>
      <c r="P10" s="35">
        <f t="shared" ca="1" si="13"/>
        <v>14.48136137341945</v>
      </c>
      <c r="Q10" s="35">
        <f t="shared" ca="1" si="14"/>
        <v>29.430938441547394</v>
      </c>
      <c r="R10" s="38">
        <f t="shared" ca="1" si="15"/>
        <v>-2.0028230713336943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221616</v>
      </c>
      <c r="F11" s="32">
        <f t="shared" ca="1" si="3"/>
        <v>221627.83667991587</v>
      </c>
      <c r="G11" s="217">
        <f t="shared" ca="1" si="4"/>
        <v>11.836679915868444</v>
      </c>
      <c r="H11" s="248">
        <f t="shared" si="5"/>
        <v>1.0001219391027087</v>
      </c>
      <c r="I11" s="249">
        <f t="shared" ca="1" si="6"/>
        <v>1.0000534107641861</v>
      </c>
      <c r="J11" s="250">
        <f t="shared" si="7"/>
        <v>2.6248777521595632E-2</v>
      </c>
      <c r="K11" s="35">
        <f t="shared" ca="1" si="8"/>
        <v>80.590402097689164</v>
      </c>
      <c r="L11" s="35">
        <f t="shared" ca="1" si="9"/>
        <v>40.979958601605276</v>
      </c>
      <c r="M11" s="35">
        <f t="shared" ca="1" si="10"/>
        <v>90.41111611553363</v>
      </c>
      <c r="N11" s="36">
        <f t="shared" ca="1" si="11"/>
        <v>7.638215847530609</v>
      </c>
      <c r="O11" s="37">
        <f t="shared" ca="1" si="12"/>
        <v>76.265011142871757</v>
      </c>
      <c r="P11" s="35">
        <f t="shared" ca="1" si="13"/>
        <v>38.853483129907815</v>
      </c>
      <c r="Q11" s="35">
        <f t="shared" ca="1" si="14"/>
        <v>85.591734857685793</v>
      </c>
      <c r="R11" s="38">
        <f t="shared" ca="1" si="15"/>
        <v>7.2310593397849789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294705</v>
      </c>
      <c r="F12" s="32">
        <f t="shared" ca="1" si="3"/>
        <v>294672.30714357353</v>
      </c>
      <c r="G12" s="217">
        <f t="shared" ca="1" si="4"/>
        <v>-32.692856426467188</v>
      </c>
      <c r="H12" s="248">
        <f t="shared" si="5"/>
        <v>0.99983566383683409</v>
      </c>
      <c r="I12" s="249">
        <f t="shared" ca="1" si="6"/>
        <v>0.99988906582370007</v>
      </c>
      <c r="J12" s="250">
        <f t="shared" si="7"/>
        <v>6.9994484935213255E-3</v>
      </c>
      <c r="K12" s="35">
        <f t="shared" ca="1" si="8"/>
        <v>103.43295875903985</v>
      </c>
      <c r="L12" s="35">
        <f t="shared" ca="1" si="9"/>
        <v>59.310320154928313</v>
      </c>
      <c r="M12" s="35">
        <f t="shared" ca="1" si="10"/>
        <v>119.23125024308574</v>
      </c>
      <c r="N12" s="36">
        <f t="shared" ca="1" si="11"/>
        <v>-3.6470123224399438</v>
      </c>
      <c r="O12" s="37">
        <f t="shared" ca="1" si="12"/>
        <v>45.420180786468023</v>
      </c>
      <c r="P12" s="35">
        <f t="shared" ca="1" si="13"/>
        <v>34.055129052600293</v>
      </c>
      <c r="Q12" s="35">
        <f t="shared" ca="1" si="14"/>
        <v>56.769222625157546</v>
      </c>
      <c r="R12" s="38">
        <f t="shared" ca="1" si="15"/>
        <v>-1.736441193287682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269720</v>
      </c>
      <c r="F13" s="32">
        <f t="shared" ca="1" si="3"/>
        <v>269762.80098007433</v>
      </c>
      <c r="G13" s="217">
        <f t="shared" ca="1" si="4"/>
        <v>42.800980074331164</v>
      </c>
      <c r="H13" s="248">
        <f t="shared" si="5"/>
        <v>1.0002696508022111</v>
      </c>
      <c r="I13" s="249">
        <f t="shared" ca="1" si="6"/>
        <v>1.0001586867124215</v>
      </c>
      <c r="J13" s="250">
        <f t="shared" si="7"/>
        <v>0.26985724066653438</v>
      </c>
      <c r="K13" s="35">
        <f t="shared" ca="1" si="8"/>
        <v>287.339101125654</v>
      </c>
      <c r="L13" s="35">
        <f t="shared" ca="1" si="9"/>
        <v>130.19065035658747</v>
      </c>
      <c r="M13" s="35">
        <f t="shared" ca="1" si="10"/>
        <v>315.45738931901724</v>
      </c>
      <c r="N13" s="36">
        <f t="shared" ca="1" si="11"/>
        <v>7.370330977729294</v>
      </c>
      <c r="O13" s="37">
        <f t="shared" ca="1" si="12"/>
        <v>269.75868282912364</v>
      </c>
      <c r="P13" s="35">
        <f t="shared" ca="1" si="13"/>
        <v>120.87209077665875</v>
      </c>
      <c r="Q13" s="35">
        <f t="shared" ca="1" si="14"/>
        <v>295.6007599625288</v>
      </c>
      <c r="R13" s="38">
        <f t="shared" ca="1" si="15"/>
        <v>6.9064016629798646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271688</v>
      </c>
      <c r="F14" s="32">
        <f t="shared" ca="1" si="3"/>
        <v>271809.49173111835</v>
      </c>
      <c r="G14" s="217">
        <f t="shared" ca="1" si="4"/>
        <v>121.49173111835262</v>
      </c>
      <c r="H14" s="248">
        <f t="shared" si="5"/>
        <v>1.0002884412265096</v>
      </c>
      <c r="I14" s="249">
        <f t="shared" ca="1" si="6"/>
        <v>1.000447173710721</v>
      </c>
      <c r="J14" s="250">
        <f t="shared" si="7"/>
        <v>5.7692695650385713E-2</v>
      </c>
      <c r="K14" s="35">
        <f t="shared" ca="1" si="8"/>
        <v>314.43530101523527</v>
      </c>
      <c r="L14" s="35">
        <f t="shared" ca="1" si="9"/>
        <v>140.55962936963394</v>
      </c>
      <c r="M14" s="35">
        <f t="shared" ca="1" si="10"/>
        <v>344.42207817309054</v>
      </c>
      <c r="N14" s="36">
        <f t="shared" ca="1" si="11"/>
        <v>2.8349425512553417</v>
      </c>
      <c r="O14" s="37">
        <f t="shared" ca="1" si="12"/>
        <v>125.21736354329391</v>
      </c>
      <c r="P14" s="35">
        <f t="shared" ca="1" si="13"/>
        <v>73.897162518482261</v>
      </c>
      <c r="Q14" s="35">
        <f t="shared" ca="1" si="14"/>
        <v>145.396625686487</v>
      </c>
      <c r="R14" s="38">
        <f t="shared" ca="1" si="15"/>
        <v>1.1967614943674409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245940</v>
      </c>
      <c r="F15" s="32">
        <f t="shared" ca="1" si="3"/>
        <v>247244.75173941997</v>
      </c>
      <c r="G15" s="217">
        <f t="shared" ca="1" si="4"/>
        <v>1304.7517394199676</v>
      </c>
      <c r="H15" s="248">
        <f t="shared" si="5"/>
        <v>1.0048558176968383</v>
      </c>
      <c r="I15" s="249">
        <f t="shared" ca="1" si="6"/>
        <v>1.0053051628015774</v>
      </c>
      <c r="J15" s="250">
        <f t="shared" si="7"/>
        <v>6.2497667419008565</v>
      </c>
      <c r="K15" s="35">
        <f t="shared" ca="1" si="8"/>
        <v>1276.078700584434</v>
      </c>
      <c r="L15" s="35">
        <f t="shared" ca="1" si="9"/>
        <v>460.49031548574555</v>
      </c>
      <c r="M15" s="35">
        <f t="shared" ca="1" si="10"/>
        <v>1356.6238169593732</v>
      </c>
      <c r="N15" s="36">
        <f t="shared" ca="1" si="11"/>
        <v>1.0397562815761914</v>
      </c>
      <c r="O15" s="37">
        <f t="shared" ca="1" si="12"/>
        <v>1240.3397165033068</v>
      </c>
      <c r="P15" s="35">
        <f t="shared" ca="1" si="13"/>
        <v>445.43021792448934</v>
      </c>
      <c r="Q15" s="35">
        <f t="shared" ca="1" si="14"/>
        <v>1317.896312831841</v>
      </c>
      <c r="R15" s="38">
        <f t="shared" ca="1" si="15"/>
        <v>1.0100743865784896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264755</v>
      </c>
      <c r="F16" s="32">
        <f t="shared" ca="1" si="3"/>
        <v>267746.17341720272</v>
      </c>
      <c r="G16" s="217">
        <f t="shared" ca="1" si="4"/>
        <v>2991.1734172027209</v>
      </c>
      <c r="H16" s="248">
        <f t="shared" si="5"/>
        <v>1.0059611046461443</v>
      </c>
      <c r="I16" s="249">
        <f t="shared" ca="1" si="6"/>
        <v>1.0112978920783469</v>
      </c>
      <c r="J16" s="250">
        <f t="shared" si="7"/>
        <v>5.4968300773549466</v>
      </c>
      <c r="K16" s="35">
        <f t="shared" ca="1" si="8"/>
        <v>1798.3872406505948</v>
      </c>
      <c r="L16" s="35">
        <f t="shared" ca="1" si="9"/>
        <v>654.54033334059113</v>
      </c>
      <c r="M16" s="35">
        <f t="shared" ca="1" si="10"/>
        <v>1913.7971980605657</v>
      </c>
      <c r="N16" s="36">
        <f t="shared" ca="1" si="11"/>
        <v>0.63981485896270984</v>
      </c>
      <c r="O16" s="37">
        <f t="shared" ca="1" si="12"/>
        <v>1212.7636018481417</v>
      </c>
      <c r="P16" s="35">
        <f t="shared" ca="1" si="13"/>
        <v>456.96694276993031</v>
      </c>
      <c r="Q16" s="35">
        <f t="shared" ca="1" si="14"/>
        <v>1295.999359857934</v>
      </c>
      <c r="R16" s="38">
        <f t="shared" ca="1" si="15"/>
        <v>0.43327456455865532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239800</v>
      </c>
      <c r="F17" s="32">
        <f t="shared" ca="1" si="3"/>
        <v>245398.03128558255</v>
      </c>
      <c r="G17" s="217">
        <f t="shared" ca="1" si="4"/>
        <v>5598.0312855825468</v>
      </c>
      <c r="H17" s="248">
        <f t="shared" si="5"/>
        <v>1.0119121103611093</v>
      </c>
      <c r="I17" s="249">
        <f t="shared" ca="1" si="6"/>
        <v>1.0233445841767412</v>
      </c>
      <c r="J17" s="250">
        <f t="shared" si="7"/>
        <v>20.363466762258852</v>
      </c>
      <c r="K17" s="35">
        <f t="shared" ca="1" si="8"/>
        <v>2821.0578397022714</v>
      </c>
      <c r="L17" s="35">
        <f t="shared" ca="1" si="9"/>
        <v>926.4787667047699</v>
      </c>
      <c r="M17" s="35">
        <f t="shared" ca="1" si="10"/>
        <v>2969.2979372404579</v>
      </c>
      <c r="N17" s="36">
        <f t="shared" ca="1" si="11"/>
        <v>0.53041824630164858</v>
      </c>
      <c r="O17" s="37">
        <f t="shared" ca="1" si="12"/>
        <v>2234.7531053365487</v>
      </c>
      <c r="P17" s="35">
        <f t="shared" ca="1" si="13"/>
        <v>734.39665330278399</v>
      </c>
      <c r="Q17" s="35">
        <f t="shared" ca="1" si="14"/>
        <v>2352.3307348656731</v>
      </c>
      <c r="R17" s="38">
        <f t="shared" ca="1" si="15"/>
        <v>0.42020678607566642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246019</v>
      </c>
      <c r="F18" s="32">
        <f t="shared" ca="1" si="3"/>
        <v>259549.34076516135</v>
      </c>
      <c r="G18" s="217">
        <f t="shared" ca="1" si="4"/>
        <v>13530.340765161352</v>
      </c>
      <c r="H18" s="248">
        <f t="shared" si="5"/>
        <v>1.0309304937853023</v>
      </c>
      <c r="I18" s="249">
        <f t="shared" ca="1" si="6"/>
        <v>1.0549971374778426</v>
      </c>
      <c r="J18" s="250">
        <f t="shared" si="7"/>
        <v>94.006227228879595</v>
      </c>
      <c r="K18" s="35">
        <f t="shared" ca="1" si="8"/>
        <v>5712.8817197626968</v>
      </c>
      <c r="L18" s="35">
        <f t="shared" ca="1" si="9"/>
        <v>1812.4570592332338</v>
      </c>
      <c r="M18" s="35">
        <f t="shared" ca="1" si="10"/>
        <v>5993.4979882839016</v>
      </c>
      <c r="N18" s="36">
        <f t="shared" ca="1" si="11"/>
        <v>0.44296726093671507</v>
      </c>
      <c r="O18" s="37">
        <f t="shared" ca="1" si="12"/>
        <v>4921.3531621448456</v>
      </c>
      <c r="P18" s="35">
        <f t="shared" ca="1" si="13"/>
        <v>1555.9900195942446</v>
      </c>
      <c r="Q18" s="35">
        <f t="shared" ca="1" si="14"/>
        <v>5161.4747783584071</v>
      </c>
      <c r="R18" s="38">
        <f t="shared" ca="1" si="15"/>
        <v>0.3814741156888265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173377</v>
      </c>
      <c r="F19" s="42">
        <f t="shared" ca="1" si="3"/>
        <v>262934.58224123076</v>
      </c>
      <c r="G19" s="247">
        <f t="shared" ca="1" si="4"/>
        <v>89557.582241230761</v>
      </c>
      <c r="H19" s="251">
        <f t="shared" si="5"/>
        <v>1.4374903729980313</v>
      </c>
      <c r="I19" s="112">
        <f t="shared" ca="1" si="6"/>
        <v>1.5165482286648793</v>
      </c>
      <c r="J19" s="252">
        <f t="shared" si="7"/>
        <v>376.80339706665234</v>
      </c>
      <c r="K19" s="46">
        <f t="shared" ca="1" si="8"/>
        <v>10284.705031018255</v>
      </c>
      <c r="L19" s="46">
        <f t="shared" ca="1" si="9"/>
        <v>3134.0892604889195</v>
      </c>
      <c r="M19" s="46">
        <f t="shared" ca="1" si="10"/>
        <v>10751.635832177548</v>
      </c>
      <c r="N19" s="47">
        <f t="shared" ca="1" si="11"/>
        <v>0.12005277010736094</v>
      </c>
      <c r="O19" s="48">
        <f t="shared" ca="1" si="12"/>
        <v>8527.1603144478158</v>
      </c>
      <c r="P19" s="46">
        <f t="shared" ca="1" si="13"/>
        <v>2599.8203390883782</v>
      </c>
      <c r="Q19" s="46">
        <f t="shared" ca="1" si="14"/>
        <v>8914.6805228135563</v>
      </c>
      <c r="R19" s="49">
        <f t="shared" ca="1" si="15"/>
        <v>9.9541326370347141E-2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3113370</v>
      </c>
      <c r="F21" s="56">
        <f ca="1">SUM(F7:F19)</f>
        <v>3226480.6212561899</v>
      </c>
      <c r="G21" s="220">
        <f ca="1">SUM(G7:G19)</f>
        <v>113110.62125619006</v>
      </c>
      <c r="H21" s="210"/>
      <c r="I21" s="57"/>
      <c r="J21" s="226"/>
      <c r="K21" s="46">
        <f ca="1">SUMSQ(K7:K19)^0.5</f>
        <v>12305.787213711897</v>
      </c>
      <c r="L21" s="46">
        <f ca="1">SUM(D133:P145)^0.5</f>
        <v>5445.6607903917102</v>
      </c>
      <c r="M21" s="151">
        <f ca="1">(K21^2+L21^2)^0.5</f>
        <v>13456.880039339167</v>
      </c>
      <c r="N21" s="47">
        <f ca="1">IF(ISERROR(M21/G21),"",M21/G21)</f>
        <v>0.11897096744663781</v>
      </c>
      <c r="O21" s="58">
        <f ca="1">SUMSQ(O7:O19)^0.5</f>
        <v>10248.53767779157</v>
      </c>
      <c r="P21" s="46">
        <f ca="1">SUM(D185:P197)^0.5</f>
        <v>4525.4109852902839</v>
      </c>
      <c r="Q21" s="151">
        <f ca="1">(O21^2+P21^2)^0.5</f>
        <v>11203.20798338134</v>
      </c>
      <c r="R21" s="49">
        <f ca="1">IF(ISERROR(Q21/G21),"",Q21/G21)</f>
        <v>9.9046472019693174E-2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1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v>157495</v>
      </c>
      <c r="E26" s="71">
        <v>212770</v>
      </c>
      <c r="F26" s="71">
        <v>219680</v>
      </c>
      <c r="G26" s="71">
        <v>220978</v>
      </c>
      <c r="H26" s="71">
        <v>221276</v>
      </c>
      <c r="I26" s="71">
        <v>223724</v>
      </c>
      <c r="J26" s="71">
        <v>223743</v>
      </c>
      <c r="K26" s="71">
        <v>223765</v>
      </c>
      <c r="L26" s="71">
        <v>223669</v>
      </c>
      <c r="M26" s="71">
        <v>223601</v>
      </c>
      <c r="N26" s="71">
        <v>223558</v>
      </c>
      <c r="O26" s="71">
        <v>223558</v>
      </c>
      <c r="P26" s="165">
        <v>223558</v>
      </c>
      <c r="Q26" s="176">
        <f ca="1">OFFSET($Q$25,$C26,-$C26)</f>
        <v>223558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154969</v>
      </c>
      <c r="E27" s="71">
        <v>213352</v>
      </c>
      <c r="F27" s="71">
        <v>219201</v>
      </c>
      <c r="G27" s="71">
        <v>220469</v>
      </c>
      <c r="H27" s="71">
        <v>222751</v>
      </c>
      <c r="I27" s="71">
        <v>223958</v>
      </c>
      <c r="J27" s="71">
        <v>224005</v>
      </c>
      <c r="K27" s="71">
        <v>224030</v>
      </c>
      <c r="L27" s="71">
        <v>223975</v>
      </c>
      <c r="M27" s="71">
        <v>224048</v>
      </c>
      <c r="N27" s="71">
        <v>224036</v>
      </c>
      <c r="O27" s="71">
        <v>224036</v>
      </c>
      <c r="P27" s="165"/>
      <c r="Q27" s="176">
        <f t="shared" ref="Q27:Q38" ca="1" si="20">OFFSET($Q$25,$C27,-$C27)</f>
        <v>224036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152833</v>
      </c>
      <c r="E28" s="71">
        <v>209969</v>
      </c>
      <c r="F28" s="71">
        <v>214692</v>
      </c>
      <c r="G28" s="71">
        <v>220040</v>
      </c>
      <c r="H28" s="71">
        <v>223467</v>
      </c>
      <c r="I28" s="71">
        <v>223754</v>
      </c>
      <c r="J28" s="71">
        <v>223752</v>
      </c>
      <c r="K28" s="71">
        <v>223593</v>
      </c>
      <c r="L28" s="71">
        <v>223585</v>
      </c>
      <c r="M28" s="71">
        <v>223688</v>
      </c>
      <c r="N28" s="71">
        <v>223697</v>
      </c>
      <c r="O28" s="71"/>
      <c r="P28" s="165"/>
      <c r="Q28" s="176">
        <f t="shared" ca="1" si="20"/>
        <v>223697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144223</v>
      </c>
      <c r="E29" s="71">
        <v>207644</v>
      </c>
      <c r="F29" s="71">
        <v>212443</v>
      </c>
      <c r="G29" s="71">
        <v>214108</v>
      </c>
      <c r="H29" s="71">
        <v>214661</v>
      </c>
      <c r="I29" s="71">
        <v>214610</v>
      </c>
      <c r="J29" s="71">
        <v>214564</v>
      </c>
      <c r="K29" s="71">
        <v>214484</v>
      </c>
      <c r="L29" s="71">
        <v>214459</v>
      </c>
      <c r="M29" s="71">
        <v>214459</v>
      </c>
      <c r="N29" s="71"/>
      <c r="O29" s="71"/>
      <c r="P29" s="165"/>
      <c r="Q29" s="176">
        <f t="shared" ca="1" si="20"/>
        <v>214459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145612</v>
      </c>
      <c r="E30" s="71">
        <v>209604</v>
      </c>
      <c r="F30" s="71">
        <v>214161</v>
      </c>
      <c r="G30" s="71">
        <v>215982</v>
      </c>
      <c r="H30" s="71">
        <v>217962</v>
      </c>
      <c r="I30" s="71">
        <v>220783</v>
      </c>
      <c r="J30" s="71">
        <v>221078</v>
      </c>
      <c r="K30" s="71">
        <v>221614</v>
      </c>
      <c r="L30" s="71">
        <v>221616</v>
      </c>
      <c r="M30" s="71"/>
      <c r="N30" s="71"/>
      <c r="O30" s="71"/>
      <c r="P30" s="165"/>
      <c r="Q30" s="176">
        <f t="shared" ca="1" si="20"/>
        <v>221616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196695</v>
      </c>
      <c r="E31" s="71">
        <v>282621</v>
      </c>
      <c r="F31" s="71">
        <v>288676</v>
      </c>
      <c r="G31" s="71">
        <v>290036</v>
      </c>
      <c r="H31" s="71">
        <v>292206</v>
      </c>
      <c r="I31" s="71">
        <v>294531</v>
      </c>
      <c r="J31" s="71">
        <v>294671</v>
      </c>
      <c r="K31" s="71">
        <v>294705</v>
      </c>
      <c r="L31" s="71"/>
      <c r="M31" s="71"/>
      <c r="N31" s="71"/>
      <c r="O31" s="71"/>
      <c r="P31" s="165"/>
      <c r="Q31" s="176">
        <f t="shared" ca="1" si="20"/>
        <v>294705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181381</v>
      </c>
      <c r="E32" s="71">
        <v>260308</v>
      </c>
      <c r="F32" s="71">
        <v>266497</v>
      </c>
      <c r="G32" s="71">
        <v>269130</v>
      </c>
      <c r="H32" s="71">
        <v>269404</v>
      </c>
      <c r="I32" s="71">
        <v>269691</v>
      </c>
      <c r="J32" s="71">
        <v>269720</v>
      </c>
      <c r="K32" s="71"/>
      <c r="L32" s="71"/>
      <c r="M32" s="71"/>
      <c r="N32" s="71"/>
      <c r="O32" s="71"/>
      <c r="P32" s="165"/>
      <c r="Q32" s="176">
        <f t="shared" ca="1" si="20"/>
        <v>269720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177168</v>
      </c>
      <c r="E33" s="71">
        <v>263130</v>
      </c>
      <c r="F33" s="71">
        <v>268848</v>
      </c>
      <c r="G33" s="71">
        <v>270787</v>
      </c>
      <c r="H33" s="71">
        <v>271624</v>
      </c>
      <c r="I33" s="71">
        <v>271688</v>
      </c>
      <c r="J33" s="72"/>
      <c r="K33" s="71"/>
      <c r="L33" s="71"/>
      <c r="M33" s="72"/>
      <c r="N33" s="71"/>
      <c r="O33" s="71"/>
      <c r="P33" s="165"/>
      <c r="Q33" s="176">
        <f t="shared" ca="1" si="20"/>
        <v>271688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156505</v>
      </c>
      <c r="E34" s="71">
        <v>230607</v>
      </c>
      <c r="F34" s="71">
        <v>237102</v>
      </c>
      <c r="G34" s="71">
        <v>244847</v>
      </c>
      <c r="H34" s="71">
        <v>245940</v>
      </c>
      <c r="I34" s="72"/>
      <c r="J34" s="71"/>
      <c r="K34" s="71"/>
      <c r="L34" s="71"/>
      <c r="M34" s="72"/>
      <c r="N34" s="71"/>
      <c r="O34" s="71"/>
      <c r="P34" s="165"/>
      <c r="Q34" s="176">
        <f t="shared" ca="1" si="20"/>
        <v>245940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157839</v>
      </c>
      <c r="E35" s="71">
        <v>239723</v>
      </c>
      <c r="F35" s="71">
        <v>261213</v>
      </c>
      <c r="G35" s="71">
        <v>264755</v>
      </c>
      <c r="H35" s="72"/>
      <c r="I35" s="71"/>
      <c r="J35" s="71"/>
      <c r="K35" s="71"/>
      <c r="L35" s="71"/>
      <c r="M35" s="72"/>
      <c r="N35" s="71"/>
      <c r="O35" s="71"/>
      <c r="P35" s="165"/>
      <c r="Q35" s="176">
        <f t="shared" ca="1" si="20"/>
        <v>264755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159429</v>
      </c>
      <c r="E36" s="71">
        <v>233309</v>
      </c>
      <c r="F36" s="71">
        <v>239800</v>
      </c>
      <c r="G36" s="72"/>
      <c r="H36" s="71"/>
      <c r="I36" s="71"/>
      <c r="J36" s="71"/>
      <c r="K36" s="71"/>
      <c r="L36" s="71"/>
      <c r="M36" s="72"/>
      <c r="N36" s="71"/>
      <c r="O36" s="71"/>
      <c r="P36" s="165"/>
      <c r="Q36" s="176">
        <f t="shared" ca="1" si="20"/>
        <v>239800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169990</v>
      </c>
      <c r="E37" s="71">
        <v>246019</v>
      </c>
      <c r="F37" s="72"/>
      <c r="G37" s="71"/>
      <c r="H37" s="71"/>
      <c r="I37" s="71"/>
      <c r="J37" s="71"/>
      <c r="K37" s="71"/>
      <c r="L37" s="71"/>
      <c r="M37" s="72"/>
      <c r="N37" s="71"/>
      <c r="O37" s="71"/>
      <c r="P37" s="165"/>
      <c r="Q37" s="176">
        <f t="shared" ca="1" si="20"/>
        <v>246019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173377</v>
      </c>
      <c r="E38" s="72"/>
      <c r="F38" s="71"/>
      <c r="G38" s="71"/>
      <c r="H38" s="71"/>
      <c r="I38" s="71"/>
      <c r="J38" s="71"/>
      <c r="K38" s="71"/>
      <c r="L38" s="71"/>
      <c r="M38" s="72"/>
      <c r="N38" s="71"/>
      <c r="O38" s="71"/>
      <c r="P38" s="165"/>
      <c r="Q38" s="176">
        <f t="shared" ca="1" si="20"/>
        <v>173377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2127516</v>
      </c>
      <c r="E39" s="174">
        <f t="shared" si="21"/>
        <v>2809056</v>
      </c>
      <c r="F39" s="174">
        <f t="shared" si="21"/>
        <v>2642313</v>
      </c>
      <c r="G39" s="174">
        <f t="shared" si="21"/>
        <v>2431132</v>
      </c>
      <c r="H39" s="174">
        <f t="shared" si="21"/>
        <v>2179291</v>
      </c>
      <c r="I39" s="174">
        <f t="shared" si="21"/>
        <v>1942739</v>
      </c>
      <c r="J39" s="174">
        <f t="shared" si="21"/>
        <v>1671533</v>
      </c>
      <c r="K39" s="174">
        <f t="shared" si="21"/>
        <v>1402191</v>
      </c>
      <c r="L39" s="174">
        <f t="shared" si="21"/>
        <v>1107304</v>
      </c>
      <c r="M39" s="174">
        <f t="shared" si="21"/>
        <v>885796</v>
      </c>
      <c r="N39" s="174">
        <f t="shared" si="21"/>
        <v>671291</v>
      </c>
      <c r="O39" s="174">
        <f t="shared" si="21"/>
        <v>447594</v>
      </c>
      <c r="P39" s="175">
        <f t="shared" si="21"/>
        <v>223558</v>
      </c>
      <c r="Q39" s="312">
        <f t="shared" ca="1" si="21"/>
        <v>3113370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173377</v>
      </c>
      <c r="E40" s="82">
        <f t="shared" ref="E40:P40" ca="1" si="22">OFFSET($C$39,-E$25,E$25)</f>
        <v>246019</v>
      </c>
      <c r="F40" s="82">
        <f t="shared" ca="1" si="22"/>
        <v>239800</v>
      </c>
      <c r="G40" s="82">
        <f t="shared" ca="1" si="22"/>
        <v>264755</v>
      </c>
      <c r="H40" s="82">
        <f t="shared" ca="1" si="22"/>
        <v>245940</v>
      </c>
      <c r="I40" s="82">
        <f t="shared" ca="1" si="22"/>
        <v>271688</v>
      </c>
      <c r="J40" s="82">
        <f t="shared" ca="1" si="22"/>
        <v>269720</v>
      </c>
      <c r="K40" s="82">
        <f t="shared" ca="1" si="22"/>
        <v>294705</v>
      </c>
      <c r="L40" s="82">
        <f t="shared" ca="1" si="22"/>
        <v>221616</v>
      </c>
      <c r="M40" s="82">
        <f t="shared" ca="1" si="22"/>
        <v>214459</v>
      </c>
      <c r="N40" s="82">
        <f t="shared" ca="1" si="22"/>
        <v>223697</v>
      </c>
      <c r="O40" s="82">
        <f t="shared" ca="1" si="22"/>
        <v>224036</v>
      </c>
      <c r="P40" s="254">
        <f t="shared" ca="1" si="22"/>
        <v>223558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1954139</v>
      </c>
      <c r="E41" s="82">
        <f t="shared" ref="E41:P41" ca="1" si="23">MAX(E39-E40, 1)</f>
        <v>2563037</v>
      </c>
      <c r="F41" s="82">
        <f t="shared" ca="1" si="23"/>
        <v>2402513</v>
      </c>
      <c r="G41" s="82">
        <f t="shared" ca="1" si="23"/>
        <v>2166377</v>
      </c>
      <c r="H41" s="82">
        <f t="shared" ca="1" si="23"/>
        <v>1933351</v>
      </c>
      <c r="I41" s="82">
        <f t="shared" ca="1" si="23"/>
        <v>1671051</v>
      </c>
      <c r="J41" s="82">
        <f t="shared" ca="1" si="23"/>
        <v>1401813</v>
      </c>
      <c r="K41" s="82">
        <f t="shared" ca="1" si="23"/>
        <v>1107486</v>
      </c>
      <c r="L41" s="82">
        <f t="shared" ca="1" si="23"/>
        <v>885688</v>
      </c>
      <c r="M41" s="82">
        <f t="shared" ca="1" si="23"/>
        <v>671337</v>
      </c>
      <c r="N41" s="82">
        <f t="shared" ca="1" si="23"/>
        <v>447594</v>
      </c>
      <c r="O41" s="82">
        <f t="shared" ca="1" si="23"/>
        <v>223558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1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1.3509635226515126</v>
      </c>
      <c r="E46" s="79">
        <f t="shared" si="26"/>
        <v>1.032476382948724</v>
      </c>
      <c r="F46" s="79">
        <f t="shared" si="26"/>
        <v>1.0059085943190094</v>
      </c>
      <c r="G46" s="79">
        <f t="shared" si="26"/>
        <v>1.0013485505344424</v>
      </c>
      <c r="H46" s="79">
        <f t="shared" si="26"/>
        <v>1.0110631067083642</v>
      </c>
      <c r="I46" s="79">
        <f t="shared" si="26"/>
        <v>1.0000849260696214</v>
      </c>
      <c r="J46" s="79">
        <f t="shared" si="26"/>
        <v>1.0000983270985013</v>
      </c>
      <c r="K46" s="79">
        <f t="shared" si="26"/>
        <v>0.99957097848188947</v>
      </c>
      <c r="L46" s="79">
        <f t="shared" si="26"/>
        <v>0.99969597932659415</v>
      </c>
      <c r="M46" s="79">
        <f t="shared" si="26"/>
        <v>0.99980769316774076</v>
      </c>
      <c r="N46" s="79">
        <f t="shared" si="26"/>
        <v>1</v>
      </c>
      <c r="O46" s="79">
        <f t="shared" si="26"/>
        <v>1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1.3767398641018527</v>
      </c>
      <c r="E47" s="79">
        <f t="shared" si="28"/>
        <v>1.0274147887059881</v>
      </c>
      <c r="F47" s="79">
        <f t="shared" si="28"/>
        <v>1.0057846451430423</v>
      </c>
      <c r="G47" s="79">
        <f t="shared" si="28"/>
        <v>1.0103506615442535</v>
      </c>
      <c r="H47" s="79">
        <f t="shared" si="28"/>
        <v>1.0054186064260093</v>
      </c>
      <c r="I47" s="79">
        <f t="shared" si="28"/>
        <v>1.0002098607774672</v>
      </c>
      <c r="J47" s="79">
        <f t="shared" si="28"/>
        <v>1.0001116046516818</v>
      </c>
      <c r="K47" s="79">
        <f t="shared" si="28"/>
        <v>0.9997544971655582</v>
      </c>
      <c r="L47" s="79">
        <f t="shared" si="28"/>
        <v>1.0003259292331734</v>
      </c>
      <c r="M47" s="79">
        <f t="shared" si="28"/>
        <v>0.99994644004856104</v>
      </c>
      <c r="N47" s="79">
        <f t="shared" si="28"/>
        <v>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1.3738459625866142</v>
      </c>
      <c r="E48" s="79">
        <f t="shared" si="29"/>
        <v>1.022493796703323</v>
      </c>
      <c r="F48" s="79">
        <f t="shared" si="29"/>
        <v>1.0249101037765729</v>
      </c>
      <c r="G48" s="79">
        <f t="shared" si="29"/>
        <v>1.0155744410107252</v>
      </c>
      <c r="H48" s="79">
        <f t="shared" si="29"/>
        <v>1.0012843059601642</v>
      </c>
      <c r="I48" s="79">
        <f t="shared" si="29"/>
        <v>0.99999106161230633</v>
      </c>
      <c r="J48" s="79">
        <f t="shared" si="29"/>
        <v>0.99928939182666521</v>
      </c>
      <c r="K48" s="79">
        <f t="shared" si="29"/>
        <v>0.99996422070458379</v>
      </c>
      <c r="L48" s="79">
        <f t="shared" si="29"/>
        <v>1.0004606749111076</v>
      </c>
      <c r="M48" s="79">
        <f t="shared" si="29"/>
        <v>1.0000402346124959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1.4397426208025073</v>
      </c>
      <c r="E49" s="79">
        <f t="shared" si="30"/>
        <v>1.0231116718999826</v>
      </c>
      <c r="F49" s="79">
        <f t="shared" si="30"/>
        <v>1.0078373963839713</v>
      </c>
      <c r="G49" s="79">
        <f t="shared" si="30"/>
        <v>1.0025828086759954</v>
      </c>
      <c r="H49" s="79">
        <f t="shared" si="30"/>
        <v>0.99976241608862348</v>
      </c>
      <c r="I49" s="79">
        <f t="shared" si="30"/>
        <v>0.99978565770467365</v>
      </c>
      <c r="J49" s="79">
        <f t="shared" si="30"/>
        <v>0.99962715087339904</v>
      </c>
      <c r="K49" s="79">
        <f t="shared" si="30"/>
        <v>0.99988344118908634</v>
      </c>
      <c r="L49" s="79">
        <f t="shared" si="30"/>
        <v>1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1.4394692745103426</v>
      </c>
      <c r="E50" s="79">
        <f t="shared" si="31"/>
        <v>1.0217409973092118</v>
      </c>
      <c r="F50" s="79">
        <f t="shared" si="31"/>
        <v>1.0085029487161528</v>
      </c>
      <c r="G50" s="79">
        <f t="shared" si="31"/>
        <v>1.0091674306192182</v>
      </c>
      <c r="H50" s="79">
        <f t="shared" si="31"/>
        <v>1.0129426230260321</v>
      </c>
      <c r="I50" s="79">
        <f t="shared" si="31"/>
        <v>1.0013361535987826</v>
      </c>
      <c r="J50" s="79">
        <f t="shared" si="31"/>
        <v>1.0024244836663982</v>
      </c>
      <c r="K50" s="79">
        <f t="shared" si="31"/>
        <v>1.0000090247006055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1.4368489285441928</v>
      </c>
      <c r="E51" s="79">
        <f t="shared" si="32"/>
        <v>1.0214244518277127</v>
      </c>
      <c r="F51" s="79">
        <f t="shared" si="32"/>
        <v>1.0047111640732169</v>
      </c>
      <c r="G51" s="79">
        <f t="shared" si="32"/>
        <v>1.0074818298418127</v>
      </c>
      <c r="H51" s="79">
        <f t="shared" si="32"/>
        <v>1.0079567154678548</v>
      </c>
      <c r="I51" s="79">
        <f t="shared" si="32"/>
        <v>1.0004753319684516</v>
      </c>
      <c r="J51" s="79">
        <f t="shared" si="32"/>
        <v>1.0001153829185769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1.4351448056852703</v>
      </c>
      <c r="E52" s="79">
        <f t="shared" si="33"/>
        <v>1.0237756811162162</v>
      </c>
      <c r="F52" s="79">
        <f t="shared" si="33"/>
        <v>1.0098800361730151</v>
      </c>
      <c r="G52" s="79">
        <f t="shared" si="33"/>
        <v>1.0010180953442573</v>
      </c>
      <c r="H52" s="79">
        <f t="shared" si="33"/>
        <v>1.0010653145461834</v>
      </c>
      <c r="I52" s="79">
        <f t="shared" si="33"/>
        <v>1.0001075304700564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1.4852004876727174</v>
      </c>
      <c r="E53" s="79">
        <f t="shared" si="34"/>
        <v>1.0217307034545662</v>
      </c>
      <c r="F53" s="79">
        <f t="shared" si="34"/>
        <v>1.0072122537642088</v>
      </c>
      <c r="G53" s="79">
        <f t="shared" si="34"/>
        <v>1.0030909903355774</v>
      </c>
      <c r="H53" s="79">
        <f t="shared" si="34"/>
        <v>1.0002356198274085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1.4734800805086099</v>
      </c>
      <c r="E54" s="79">
        <f t="shared" si="35"/>
        <v>1.0281647998542975</v>
      </c>
      <c r="F54" s="79">
        <f t="shared" si="35"/>
        <v>1.0326652664254203</v>
      </c>
      <c r="G54" s="79">
        <f t="shared" si="35"/>
        <v>1.004464012219876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1.518781796640881</v>
      </c>
      <c r="E55" s="79">
        <f t="shared" si="36"/>
        <v>1.0896451320899538</v>
      </c>
      <c r="F55" s="79">
        <f t="shared" si="36"/>
        <v>1.0135598151699954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1.4634037722120818</v>
      </c>
      <c r="E56" s="79">
        <f t="shared" si="37"/>
        <v>1.027821472810736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1.4472557209247603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1.4374903729980313</v>
      </c>
      <c r="E58" s="182" cm="1">
        <f t="array" ref="E58">IFERROR(SUMPRODUCT(F$26:F$38, --($C$26:$C$38&lt;$M$1+1-E$25))/SUMPRODUCT(E$26:E$38, --($C$26:$C$38&lt;$M$1+1-E$25)), 1)</f>
        <v>1.0309304937853023</v>
      </c>
      <c r="F58" s="182" cm="1">
        <f t="array" ref="F58">IFERROR(SUMPRODUCT(G$26:G$38, --($C$26:$C$38&lt;$M$1+1-F$25))/SUMPRODUCT(F$26:F$38, --($C$26:$C$38&lt;$M$1+1-F$25)), 1)</f>
        <v>1.0119121103611093</v>
      </c>
      <c r="G58" s="182" cm="1">
        <f t="array" ref="G58">IFERROR(SUMPRODUCT(H$26:H$38, --($C$26:$C$38&lt;$M$1+1-G$25))/SUMPRODUCT(G$26:G$38, --($C$26:$C$38&lt;$M$1+1-G$25)), 1)</f>
        <v>1.0059611046461443</v>
      </c>
      <c r="H58" s="182" cm="1">
        <f t="array" ref="H58">IFERROR(SUMPRODUCT(I$26:I$38, --($C$26:$C$38&lt;$M$1+1-H$25))/SUMPRODUCT(H$26:H$38, --($C$26:$C$38&lt;$M$1+1-H$25)), 1)</f>
        <v>1.0048558176968383</v>
      </c>
      <c r="I58" s="182" cm="1">
        <f t="array" ref="I58">IFERROR(SUMPRODUCT(J$26:J$38, --($C$26:$C$38&lt;$M$1+1-I$25))/SUMPRODUCT(I$26:I$38, --($C$26:$C$38&lt;$M$1+1-I$25)), 1)</f>
        <v>1.0002884412265096</v>
      </c>
      <c r="J58" s="182" cm="1">
        <f t="array" ref="J58">IFERROR(SUMPRODUCT(K$26:K$38, --($C$26:$C$38&lt;$M$1+1-J$25))/SUMPRODUCT(J$26:J$38, --($C$26:$C$38&lt;$M$1+1-J$25)), 1)</f>
        <v>1.0002696508022111</v>
      </c>
      <c r="K58" s="182" cm="1">
        <f t="array" ref="K58">IFERROR(SUMPRODUCT(L$26:L$38, --($C$26:$C$38&lt;$M$1+1-K$25))/SUMPRODUCT(K$26:K$38, --($C$26:$C$38&lt;$M$1+1-K$25)), 1)</f>
        <v>0.99983566383683409</v>
      </c>
      <c r="L58" s="182" cm="1">
        <f t="array" ref="L58">IFERROR(SUMPRODUCT(M$26:M$38, --($C$26:$C$38&lt;$M$1+1-L$25))/SUMPRODUCT(L$26:L$38, --($C$26:$C$38&lt;$M$1+1-L$25)), 1)</f>
        <v>1.0001219391027087</v>
      </c>
      <c r="M58" s="182" cm="1">
        <f t="array" ref="M58">IFERROR(SUMPRODUCT(N$26:N$38, --($C$26:$C$38&lt;$M$1+1-M$25))/SUMPRODUCT(M$26:M$38, --($C$26:$C$38&lt;$M$1+1-M$25)), 1)</f>
        <v>0.9999314800167427</v>
      </c>
      <c r="N58" s="182" cm="1">
        <f t="array" ref="N58">IFERROR(SUMPRODUCT(O$26:O$38, --($C$26:$C$38&lt;$M$1+1-N$25))/SUMPRODUCT(N$26:N$38, --($C$26:$C$38&lt;$M$1+1-N$25)), 1)</f>
        <v>1</v>
      </c>
      <c r="O58" s="182" cm="1">
        <f t="array" ref="O58">IFERROR(SUMPRODUCT(P$26:P$38, --($C$26:$C$38&lt;$M$1+1-O$25))/SUMPRODUCT(O$26:O$38, --($C$26:$C$38&lt;$M$1+1-O$25)), 1)</f>
        <v>1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1.5165482286648793</v>
      </c>
      <c r="E59" s="182">
        <f t="shared" ca="1" si="39"/>
        <v>1.0549971374778426</v>
      </c>
      <c r="F59" s="182">
        <f t="shared" ca="1" si="39"/>
        <v>1.0233445841767412</v>
      </c>
      <c r="G59" s="182">
        <f t="shared" ca="1" si="39"/>
        <v>1.0112978920783469</v>
      </c>
      <c r="H59" s="182">
        <f t="shared" ca="1" si="39"/>
        <v>1.0053051628015774</v>
      </c>
      <c r="I59" s="182">
        <f t="shared" ca="1" si="39"/>
        <v>1.000447173710721</v>
      </c>
      <c r="J59" s="182">
        <f t="shared" ca="1" si="39"/>
        <v>1.0001586867124215</v>
      </c>
      <c r="K59" s="182">
        <f t="shared" ca="1" si="39"/>
        <v>0.99988906582370007</v>
      </c>
      <c r="L59" s="182">
        <f t="shared" ca="1" si="39"/>
        <v>1.0000534107641861</v>
      </c>
      <c r="M59" s="182">
        <f t="shared" ca="1" si="39"/>
        <v>0.9999314800167427</v>
      </c>
      <c r="N59" s="182">
        <f t="shared" ca="1" si="39"/>
        <v>1</v>
      </c>
      <c r="O59" s="182">
        <f t="shared" ca="1" si="39"/>
        <v>1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1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223558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224036</v>
      </c>
      <c r="P65" s="256">
        <f ca="1">IF(O27="","",O27*OFFSET($C$58,0,MATCH(O$63,$D$63:$P$63,0)))</f>
        <v>224036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223697</v>
      </c>
      <c r="O66" s="87">
        <f ca="1">IF(N28="","",N28*OFFSET($C$58,0,MATCH(N$63,$D$63:$P$63,0)))</f>
        <v>223697</v>
      </c>
      <c r="P66" s="229">
        <f t="shared" ref="P66:P76" ca="1" si="43">IF(P$63&gt;$J$1+1,"",IF(O66="","",O66*OFFSET($C$58,0,MATCH(O$63,$D$63:$P$63,0))))</f>
        <v>223697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214459</v>
      </c>
      <c r="N67" s="87">
        <f ca="1">IF(M29="","",M29*OFFSET($C$58,0,MATCH(M$63,$D$63:$P$63,0)))</f>
        <v>214444.30527291063</v>
      </c>
      <c r="O67" s="77">
        <f t="shared" ref="O67:O76" ca="1" si="44">IF(O$63&gt;$J$1+1,"",IF(N67="","",N67*OFFSET($C$58,0,MATCH(N$63,$D$63:$P$63,0))))</f>
        <v>214444.30527291063</v>
      </c>
      <c r="P67" s="229">
        <f t="shared" ca="1" si="43"/>
        <v>214444.30527291063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221616</v>
      </c>
      <c r="M68" s="87">
        <f ca="1">IF(L30="","",L30*OFFSET($C$58,0,MATCH(L$63,$D$63:$P$63,0)))</f>
        <v>221643.02365618589</v>
      </c>
      <c r="N68" s="77">
        <f t="shared" ref="N68:N76" ca="1" si="45">IF(N$63&gt;$J$1+1,"",IF(M68="","",M68*OFFSET($C$58,0,MATCH(M$63,$D$63:$P$63,0))))</f>
        <v>221627.83667991587</v>
      </c>
      <c r="O68" s="77">
        <f t="shared" ca="1" si="44"/>
        <v>221627.83667991587</v>
      </c>
      <c r="P68" s="229">
        <f t="shared" ca="1" si="43"/>
        <v>221627.83667991587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294705</v>
      </c>
      <c r="L69" s="87">
        <f ca="1">IF(K31="","",K31*OFFSET($C$58,0,MATCH(K$63,$D$63:$P$63,0)))</f>
        <v>294656.56931103417</v>
      </c>
      <c r="M69" s="77">
        <f t="shared" ref="M69:M76" ca="1" si="46">IF(M$63&gt;$J$1+1,"",IF(L69="","",L69*OFFSET($C$58,0,MATCH(L$63,$D$63:$P$63,0))))</f>
        <v>294692.49946870317</v>
      </c>
      <c r="N69" s="77">
        <f t="shared" ca="1" si="45"/>
        <v>294672.30714357353</v>
      </c>
      <c r="O69" s="77">
        <f t="shared" ca="1" si="44"/>
        <v>294672.30714357353</v>
      </c>
      <c r="P69" s="229">
        <f t="shared" ca="1" si="43"/>
        <v>294672.30714357353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269720</v>
      </c>
      <c r="K70" s="87">
        <f ca="1">IF(J32="","",J32*OFFSET($C$58,0,MATCH(J$63,$D$63:$P$63,0)))</f>
        <v>269792.73021437239</v>
      </c>
      <c r="L70" s="77">
        <f t="shared" ref="L70:L76" ca="1" si="47">IF(L$63&gt;$J$1+1,"",IF(K70="","",K70*OFFSET($C$58,0,MATCH(K$63,$D$63:$P$63,0))))</f>
        <v>269748.39351223892</v>
      </c>
      <c r="M70" s="77">
        <f t="shared" ca="1" si="46"/>
        <v>269781.28638930095</v>
      </c>
      <c r="N70" s="77">
        <f t="shared" ca="1" si="45"/>
        <v>269762.80098007445</v>
      </c>
      <c r="O70" s="77">
        <f t="shared" ca="1" si="44"/>
        <v>269762.80098007445</v>
      </c>
      <c r="P70" s="229">
        <f t="shared" ca="1" si="43"/>
        <v>269762.80098007445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271688</v>
      </c>
      <c r="J71" s="87">
        <f ca="1">IF(I33="","",I33*OFFSET($C$58,0,MATCH(I$63,$D$63:$P$63,0)))</f>
        <v>271766.36601994792</v>
      </c>
      <c r="K71" s="77">
        <f t="shared" ref="K71:K76" ca="1" si="48">IF(K$63&gt;$J$1+1,"",IF(J71="","",J71*OFFSET($C$58,0,MATCH(J$63,$D$63:$P$63,0))))</f>
        <v>271839.64803855919</v>
      </c>
      <c r="L71" s="77">
        <f t="shared" ca="1" si="47"/>
        <v>271794.97495380417</v>
      </c>
      <c r="M71" s="77">
        <f t="shared" ca="1" si="46"/>
        <v>271828.1173891708</v>
      </c>
      <c r="N71" s="77">
        <f t="shared" ca="1" si="45"/>
        <v>271809.49173111841</v>
      </c>
      <c r="O71" s="77">
        <f t="shared" ca="1" si="44"/>
        <v>271809.49173111841</v>
      </c>
      <c r="P71" s="229">
        <f t="shared" ca="1" si="43"/>
        <v>271809.49173111841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245940</v>
      </c>
      <c r="I72" s="87">
        <f ca="1">IF(H34="","",H34*OFFSET($C$58,0,MATCH(H$63,$D$63:$P$63,0)))</f>
        <v>247134.2398043604</v>
      </c>
      <c r="J72" s="77">
        <f ca="1">IF(J$63&gt;$J$1+1,"",IF(I72="","",I72*OFFSET($C$58,0,MATCH(I$63,$D$63:$P$63,0))))</f>
        <v>247205.52350760211</v>
      </c>
      <c r="K72" s="77">
        <f t="shared" ca="1" si="48"/>
        <v>247272.18267532694</v>
      </c>
      <c r="L72" s="77">
        <f t="shared" ca="1" si="47"/>
        <v>247231.54691356843</v>
      </c>
      <c r="M72" s="77">
        <f t="shared" ca="1" si="46"/>
        <v>247261.69410656038</v>
      </c>
      <c r="N72" s="77">
        <f t="shared" ca="1" si="45"/>
        <v>247244.75173942003</v>
      </c>
      <c r="O72" s="77">
        <f t="shared" ca="1" si="44"/>
        <v>247244.75173942003</v>
      </c>
      <c r="P72" s="229">
        <f t="shared" ca="1" si="43"/>
        <v>247244.75173942003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264755</v>
      </c>
      <c r="H73" s="87">
        <f ca="1">IF(G35="","",G35*OFFSET($C$58,0,MATCH(G$63,$D$63:$P$63,0)))</f>
        <v>266333.23226058995</v>
      </c>
      <c r="I73" s="77">
        <f ca="1">IF(I$63&gt;$J$1+1,"",IF(H73="","",H73*OFFSET($C$58,0,MATCH(H$63,$D$63:$P$63,0))))</f>
        <v>267626.49788305705</v>
      </c>
      <c r="J73" s="77">
        <f ca="1">IF(J$63&gt;$J$1+1,"",IF(I73="","",I73*OFFSET($C$58,0,MATCH(I$63,$D$63:$P$63,0))))</f>
        <v>267703.6923983529</v>
      </c>
      <c r="K73" s="77">
        <f t="shared" ca="1" si="48"/>
        <v>267775.87891376298</v>
      </c>
      <c r="L73" s="77">
        <f t="shared" ca="1" si="47"/>
        <v>267731.87365323392</v>
      </c>
      <c r="M73" s="77">
        <f t="shared" ca="1" si="46"/>
        <v>267764.52063767373</v>
      </c>
      <c r="N73" s="77">
        <f t="shared" ca="1" si="45"/>
        <v>267746.17341720272</v>
      </c>
      <c r="O73" s="77">
        <f t="shared" ca="1" si="44"/>
        <v>267746.17341720272</v>
      </c>
      <c r="P73" s="229">
        <f t="shared" ca="1" si="43"/>
        <v>267746.17341720272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239800</v>
      </c>
      <c r="G74" s="87">
        <f ca="1">IF(F36="","",F36*OFFSET($C$58,0,MATCH(F$63,$D$63:$P$63,0)))</f>
        <v>242656.52406459401</v>
      </c>
      <c r="H74" s="77">
        <f ca="1">IF(H$63&gt;$J$1+1,"",IF(G74="","",G74*OFFSET($C$58,0,MATCH(G$63,$D$63:$P$63,0))))</f>
        <v>244103.02499761269</v>
      </c>
      <c r="I74" s="77">
        <f ca="1">IF(I$63&gt;$J$1+1,"",IF(H74="","",H74*OFFSET($C$58,0,MATCH(H$63,$D$63:$P$63,0))))</f>
        <v>245288.34478624785</v>
      </c>
      <c r="J74" s="77">
        <f ca="1">IF(J$63&gt;$J$1+1,"",IF(I74="","",I74*OFFSET($C$58,0,MATCH(I$63,$D$63:$P$63,0))))</f>
        <v>245359.09605726652</v>
      </c>
      <c r="K74" s="77">
        <f t="shared" ca="1" si="48"/>
        <v>245425.25733434816</v>
      </c>
      <c r="L74" s="77">
        <f t="shared" ca="1" si="47"/>
        <v>245384.92508921382</v>
      </c>
      <c r="M74" s="77">
        <f t="shared" ca="1" si="46"/>
        <v>245414.84710679745</v>
      </c>
      <c r="N74" s="77">
        <f t="shared" ca="1" si="45"/>
        <v>245398.03128558261</v>
      </c>
      <c r="O74" s="77">
        <f t="shared" ca="1" si="44"/>
        <v>245398.03128558261</v>
      </c>
      <c r="P74" s="229">
        <f t="shared" ca="1" si="43"/>
        <v>245398.03128558261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246019</v>
      </c>
      <c r="F75" s="87">
        <f ca="1">IF(E37="","",E37*OFFSET($C$58,0,MATCH(E$63,$D$63:$P$63,0)))</f>
        <v>253628.48915056628</v>
      </c>
      <c r="G75" s="77">
        <f ca="1">IF(G$63&gt;$J$1+1,"",IF(F75="","",F75*OFFSET($C$58,0,MATCH(F$63,$D$63:$P$63,0))))</f>
        <v>256649.73970404925</v>
      </c>
      <c r="H75" s="77">
        <f ca="1">IF(H$63&gt;$J$1+1,"",IF(G75="","",G75*OFFSET($C$58,0,MATCH(G$63,$D$63:$P$63,0))))</f>
        <v>258179.65565983078</v>
      </c>
      <c r="I75" s="77">
        <f ca="1">IF(I$63&gt;$J$1+1,"",IF(H75="","",H75*OFFSET($C$58,0,MATCH(H$63,$D$63:$P$63,0))))</f>
        <v>259433.32900074741</v>
      </c>
      <c r="J75" s="77">
        <f ca="1">IF(J$63&gt;$J$1+1,"",IF(I75="","",I75*OFFSET($C$58,0,MATCH(I$63,$D$63:$P$63,0))))</f>
        <v>259508.16026836185</v>
      </c>
      <c r="K75" s="88">
        <f t="shared" ca="1" si="48"/>
        <v>259578.13685195855</v>
      </c>
      <c r="L75" s="88">
        <f t="shared" ca="1" si="47"/>
        <v>259535.47877690656</v>
      </c>
      <c r="M75" s="77">
        <f t="shared" ca="1" si="46"/>
        <v>259567.1263003097</v>
      </c>
      <c r="N75" s="77">
        <f t="shared" ca="1" si="45"/>
        <v>259549.34076516147</v>
      </c>
      <c r="O75" s="77">
        <f t="shared" ca="1" si="44"/>
        <v>259549.34076516147</v>
      </c>
      <c r="P75" s="229">
        <f t="shared" ca="1" si="43"/>
        <v>259549.34076516147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173377</v>
      </c>
      <c r="E76" s="90">
        <f ca="1">IF(D38="","",D38*OFFSET($C$58,0,MATCH(D$63,$D$63:$P$63,0)))</f>
        <v>249227.76839927968</v>
      </c>
      <c r="F76" s="91">
        <f ca="1">IF(F$63&gt;$J$1+1,"",IF(E76="","",E76*OFFSET($C$58,0,MATCH(E$63,$D$63:$P$63,0))))</f>
        <v>256936.50634087838</v>
      </c>
      <c r="G76" s="91">
        <f ca="1">IF(G$63&gt;$J$1+1,"",IF(F76="","",F76*OFFSET($C$58,0,MATCH(F$63,$D$63:$P$63,0))))</f>
        <v>259997.16236020878</v>
      </c>
      <c r="H76" s="91">
        <f ca="1">IF(H$63&gt;$J$1+1,"",IF(G76="","",G76*OFFSET($C$58,0,MATCH(G$63,$D$63:$P$63,0))))</f>
        <v>261547.03265273856</v>
      </c>
      <c r="I76" s="91">
        <f ca="1">IF(I$63&gt;$J$1+1,"",IF(H76="","",H76*OFFSET($C$58,0,MATCH(H$63,$D$63:$P$63,0))))</f>
        <v>262817.0573624493</v>
      </c>
      <c r="J76" s="91">
        <f ca="1">IF(J$63&gt;$J$1+1,"",IF(I76="","",I76*OFFSET($C$58,0,MATCH(I$63,$D$63:$P$63,0))))</f>
        <v>262892.86463682255</v>
      </c>
      <c r="K76" s="92">
        <f t="shared" ca="1" si="48"/>
        <v>262963.75390866742</v>
      </c>
      <c r="L76" s="92">
        <f t="shared" ca="1" si="47"/>
        <v>262920.53945429838</v>
      </c>
      <c r="M76" s="91">
        <f t="shared" ca="1" si="46"/>
        <v>262952.59974896314</v>
      </c>
      <c r="N76" s="91">
        <f t="shared" ca="1" si="45"/>
        <v>262934.58224123088</v>
      </c>
      <c r="O76" s="91">
        <f t="shared" ca="1" si="44"/>
        <v>262934.58224123088</v>
      </c>
      <c r="P76" s="230">
        <f t="shared" ca="1" si="43"/>
        <v>262934.58224123088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1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1179.1486588858365</v>
      </c>
      <c r="E81" s="77">
        <f t="shared" si="51"/>
        <v>0.50847206622923646</v>
      </c>
      <c r="F81" s="77">
        <f t="shared" si="51"/>
        <v>7.9177515653475625</v>
      </c>
      <c r="G81" s="77">
        <f t="shared" si="51"/>
        <v>4.70145178635706</v>
      </c>
      <c r="H81" s="77">
        <f t="shared" si="51"/>
        <v>8.5258609494236808</v>
      </c>
      <c r="I81" s="77">
        <f t="shared" si="51"/>
        <v>9.266294390977349E-3</v>
      </c>
      <c r="J81" s="77">
        <f t="shared" si="51"/>
        <v>6.567262349890318E-3</v>
      </c>
      <c r="K81" s="77">
        <f t="shared" si="51"/>
        <v>1.5676603806139538E-2</v>
      </c>
      <c r="L81" s="77">
        <f t="shared" si="51"/>
        <v>4.0582890501423892E-2</v>
      </c>
      <c r="M81" s="77">
        <f t="shared" si="51"/>
        <v>3.4262792624153117E-3</v>
      </c>
      <c r="N81" s="77">
        <f t="shared" si="51"/>
        <v>0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571.93236197315946</v>
      </c>
      <c r="E82" s="77">
        <f t="shared" si="53"/>
        <v>2.6370695937404998</v>
      </c>
      <c r="F82" s="77">
        <f t="shared" si="53"/>
        <v>8.230083481527565</v>
      </c>
      <c r="G82" s="77">
        <f t="shared" si="53"/>
        <v>4.24804293796055</v>
      </c>
      <c r="H82" s="77">
        <f t="shared" si="53"/>
        <v>7.0552181213808379E-2</v>
      </c>
      <c r="I82" s="77">
        <f t="shared" si="53"/>
        <v>1.3829153364094797E-3</v>
      </c>
      <c r="J82" s="77">
        <f t="shared" si="53"/>
        <v>5.5953280890841187E-3</v>
      </c>
      <c r="K82" s="77">
        <f t="shared" si="53"/>
        <v>1.4759160306816448E-3</v>
      </c>
      <c r="L82" s="77">
        <f t="shared" si="53"/>
        <v>9.3200417259143593E-3</v>
      </c>
      <c r="M82" s="77">
        <f t="shared" si="53"/>
        <v>5.0142514171743324E-5</v>
      </c>
      <c r="N82" s="77">
        <f t="shared" si="53"/>
        <v>0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619.06702738929039</v>
      </c>
      <c r="E83" s="77">
        <f t="shared" si="54"/>
        <v>14.945143593559358</v>
      </c>
      <c r="F83" s="77">
        <f t="shared" si="54"/>
        <v>36.27174812560235</v>
      </c>
      <c r="G83" s="77">
        <f t="shared" si="54"/>
        <v>20.335268582328723</v>
      </c>
      <c r="H83" s="77">
        <f t="shared" si="54"/>
        <v>2.8504771370716377</v>
      </c>
      <c r="I83" s="77">
        <f t="shared" si="54"/>
        <v>1.9787603307191558E-2</v>
      </c>
      <c r="J83" s="77">
        <f t="shared" si="54"/>
        <v>0.21500501054750262</v>
      </c>
      <c r="K83" s="77">
        <f t="shared" si="54"/>
        <v>3.6952920516419591E-3</v>
      </c>
      <c r="L83" s="77">
        <f t="shared" si="54"/>
        <v>2.5654578419344879E-2</v>
      </c>
      <c r="M83" s="77">
        <f t="shared" si="54"/>
        <v>2.6456837104532377E-3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0.73158849917695068</v>
      </c>
      <c r="E84" s="77">
        <f t="shared" si="55"/>
        <v>12.694103244925568</v>
      </c>
      <c r="F84" s="77">
        <f t="shared" si="55"/>
        <v>3.5272535862825412</v>
      </c>
      <c r="G84" s="77">
        <f t="shared" si="55"/>
        <v>2.4435896950873408</v>
      </c>
      <c r="H84" s="77">
        <f t="shared" si="55"/>
        <v>5.5688944988109892</v>
      </c>
      <c r="I84" s="77">
        <f t="shared" si="55"/>
        <v>5.4251534418169364E-2</v>
      </c>
      <c r="J84" s="77">
        <f t="shared" si="55"/>
        <v>8.8573340597432826E-2</v>
      </c>
      <c r="K84" s="77">
        <f t="shared" si="55"/>
        <v>4.8959734797040155E-4</v>
      </c>
      <c r="L84" s="77">
        <f t="shared" si="55"/>
        <v>3.1888219181037667E-3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0.57022404666864424</v>
      </c>
      <c r="E85" s="77">
        <f t="shared" si="56"/>
        <v>17.700396600845334</v>
      </c>
      <c r="F85" s="77">
        <f t="shared" si="56"/>
        <v>2.4890611916712877</v>
      </c>
      <c r="G85" s="77">
        <f t="shared" si="56"/>
        <v>2.2204086195789827</v>
      </c>
      <c r="H85" s="77">
        <f t="shared" si="56"/>
        <v>14.25393459026006</v>
      </c>
      <c r="I85" s="77">
        <f t="shared" si="56"/>
        <v>0.24235376735440323</v>
      </c>
      <c r="J85" s="77">
        <f t="shared" si="56"/>
        <v>1.0265325104048726</v>
      </c>
      <c r="K85" s="77">
        <f t="shared" si="56"/>
        <v>6.6603847376517575E-3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8.0930351958812305E-2</v>
      </c>
      <c r="E86" s="77">
        <f t="shared" si="57"/>
        <v>25.538999664973577</v>
      </c>
      <c r="F86" s="77">
        <f t="shared" si="57"/>
        <v>14.968897755190099</v>
      </c>
      <c r="G86" s="77">
        <f t="shared" si="57"/>
        <v>0.67073873879912216</v>
      </c>
      <c r="H86" s="77">
        <f t="shared" si="57"/>
        <v>2.8097263667973809</v>
      </c>
      <c r="I86" s="77">
        <f t="shared" si="57"/>
        <v>1.0287422777891856E-2</v>
      </c>
      <c r="J86" s="77">
        <f t="shared" si="57"/>
        <v>7.0127513438892411E-3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0.99790131175655672</v>
      </c>
      <c r="E87" s="77">
        <f t="shared" si="58"/>
        <v>13.325516459779555</v>
      </c>
      <c r="F87" s="77">
        <f t="shared" si="58"/>
        <v>1.1004528593507581</v>
      </c>
      <c r="G87" s="77">
        <f t="shared" si="58"/>
        <v>6.5757450521721381</v>
      </c>
      <c r="H87" s="77">
        <f t="shared" si="58"/>
        <v>3.8707735396590963</v>
      </c>
      <c r="I87" s="77">
        <f t="shared" si="58"/>
        <v>8.8266363172714649E-3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403.27955332919231</v>
      </c>
      <c r="E88" s="77">
        <f t="shared" si="59"/>
        <v>22.270308078536992</v>
      </c>
      <c r="F88" s="77">
        <f t="shared" si="59"/>
        <v>5.9384899213457425</v>
      </c>
      <c r="G88" s="77">
        <f t="shared" si="59"/>
        <v>2.2306231187392611</v>
      </c>
      <c r="H88" s="77">
        <f t="shared" si="59"/>
        <v>5.7981479300693444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202.71451710331382</v>
      </c>
      <c r="E89" s="77">
        <f t="shared" si="60"/>
        <v>1.7639274527916813</v>
      </c>
      <c r="F89" s="77">
        <f t="shared" si="60"/>
        <v>102.11828706686342</v>
      </c>
      <c r="G89" s="77">
        <f t="shared" si="60"/>
        <v>0.54877208781639242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1043.0467625604206</v>
      </c>
      <c r="E90" s="77">
        <f t="shared" si="61"/>
        <v>826.42316807495695</v>
      </c>
      <c r="F90" s="77">
        <f t="shared" si="61"/>
        <v>0.70917530714831156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107.0572524804909</v>
      </c>
      <c r="E91" s="77">
        <f t="shared" si="62"/>
        <v>2.2551674584572328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16.210589801910686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376.80339706665234</v>
      </c>
      <c r="E93" s="98">
        <f t="shared" si="64"/>
        <v>94.006227228879595</v>
      </c>
      <c r="F93" s="98">
        <f t="shared" si="64"/>
        <v>20.363466762258852</v>
      </c>
      <c r="G93" s="98">
        <f t="shared" si="64"/>
        <v>5.4968300773549466</v>
      </c>
      <c r="H93" s="98">
        <f t="shared" si="64"/>
        <v>6.2497667419008565</v>
      </c>
      <c r="I93" s="98">
        <f t="shared" si="64"/>
        <v>5.7692695650385713E-2</v>
      </c>
      <c r="J93" s="98">
        <f t="shared" si="64"/>
        <v>0.26985724066653438</v>
      </c>
      <c r="K93" s="98">
        <f t="shared" si="64"/>
        <v>6.9994484935213255E-3</v>
      </c>
      <c r="L93" s="98">
        <f t="shared" si="64"/>
        <v>2.6248777521595632E-2</v>
      </c>
      <c r="M93" s="99">
        <f t="shared" si="64"/>
        <v>3.0610527435201464E-3</v>
      </c>
      <c r="N93" s="99">
        <f t="shared" si="64"/>
        <v>0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376.80339706665234</v>
      </c>
      <c r="E94" s="99">
        <f t="shared" si="65"/>
        <v>94.006227228879595</v>
      </c>
      <c r="F94" s="99">
        <f t="shared" si="65"/>
        <v>20.363466762258852</v>
      </c>
      <c r="G94" s="99">
        <f t="shared" si="65"/>
        <v>5.4968300773549466</v>
      </c>
      <c r="H94" s="99">
        <f t="shared" si="65"/>
        <v>6.2497667419008565</v>
      </c>
      <c r="I94" s="99">
        <f t="shared" si="65"/>
        <v>5.7692695650385713E-2</v>
      </c>
      <c r="J94" s="99">
        <f t="shared" si="65"/>
        <v>0.26985724066653438</v>
      </c>
      <c r="K94" s="99">
        <f t="shared" si="65"/>
        <v>6.9994484935213255E-3</v>
      </c>
      <c r="L94" s="99">
        <f t="shared" si="65"/>
        <v>2.6248777521595632E-2</v>
      </c>
      <c r="M94" s="100">
        <f t="shared" si="65"/>
        <v>3.0610527435201464E-3</v>
      </c>
      <c r="N94" s="100">
        <f t="shared" si="65"/>
        <v>0</v>
      </c>
      <c r="O94" s="100">
        <f t="shared" si="65"/>
        <v>0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1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99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ref="D100:P100" si="71">IFERROR(D$94/D$58^2/D65,"")</f>
        <v/>
      </c>
      <c r="E100" s="136" t="str">
        <f t="shared" si="71"/>
        <v/>
      </c>
      <c r="F100" s="136" t="str">
        <f t="shared" si="71"/>
        <v/>
      </c>
      <c r="G100" s="136" t="str">
        <f t="shared" si="71"/>
        <v/>
      </c>
      <c r="H100" s="136" t="str">
        <f t="shared" si="71"/>
        <v/>
      </c>
      <c r="I100" s="136" t="str">
        <f t="shared" si="71"/>
        <v/>
      </c>
      <c r="J100" s="136" t="str">
        <f t="shared" si="71"/>
        <v/>
      </c>
      <c r="K100" s="136" t="str">
        <f t="shared" si="71"/>
        <v/>
      </c>
      <c r="L100" s="136" t="str">
        <f t="shared" si="71"/>
        <v/>
      </c>
      <c r="M100" s="136" t="str">
        <f t="shared" si="71"/>
        <v/>
      </c>
      <c r="N100" s="136" t="str">
        <f t="shared" si="71"/>
        <v/>
      </c>
      <c r="O100" s="136">
        <f t="shared" si="71"/>
        <v>0</v>
      </c>
      <c r="P100" s="136">
        <f t="shared" ca="1" si="71"/>
        <v>0</v>
      </c>
      <c r="Q100" s="292">
        <f t="shared" ca="1" si="69"/>
        <v>0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ref="D101:P101" si="72">IFERROR(D$94/D$58^2/D66,"")</f>
        <v/>
      </c>
      <c r="E101" s="136" t="str">
        <f t="shared" si="72"/>
        <v/>
      </c>
      <c r="F101" s="136" t="str">
        <f t="shared" si="72"/>
        <v/>
      </c>
      <c r="G101" s="136" t="str">
        <f t="shared" si="72"/>
        <v/>
      </c>
      <c r="H101" s="136" t="str">
        <f t="shared" si="72"/>
        <v/>
      </c>
      <c r="I101" s="136" t="str">
        <f t="shared" si="72"/>
        <v/>
      </c>
      <c r="J101" s="136" t="str">
        <f t="shared" si="72"/>
        <v/>
      </c>
      <c r="K101" s="136" t="str">
        <f t="shared" si="72"/>
        <v/>
      </c>
      <c r="L101" s="136" t="str">
        <f t="shared" si="72"/>
        <v/>
      </c>
      <c r="M101" s="136" t="str">
        <f t="shared" si="72"/>
        <v/>
      </c>
      <c r="N101" s="136">
        <f t="shared" si="72"/>
        <v>0</v>
      </c>
      <c r="O101" s="136">
        <f t="shared" ca="1" si="72"/>
        <v>0</v>
      </c>
      <c r="P101" s="136">
        <f t="shared" ca="1" si="72"/>
        <v>0</v>
      </c>
      <c r="Q101" s="292">
        <f t="shared" ca="1" si="69"/>
        <v>0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ref="D102:P102" si="73">IFERROR(D$94/D$58^2/D67,"")</f>
        <v/>
      </c>
      <c r="E102" s="136" t="str">
        <f t="shared" si="73"/>
        <v/>
      </c>
      <c r="F102" s="136" t="str">
        <f t="shared" si="73"/>
        <v/>
      </c>
      <c r="G102" s="136" t="str">
        <f t="shared" si="73"/>
        <v/>
      </c>
      <c r="H102" s="136" t="str">
        <f t="shared" si="73"/>
        <v/>
      </c>
      <c r="I102" s="136" t="str">
        <f t="shared" si="73"/>
        <v/>
      </c>
      <c r="J102" s="136" t="str">
        <f t="shared" si="73"/>
        <v/>
      </c>
      <c r="K102" s="136" t="str">
        <f t="shared" si="73"/>
        <v/>
      </c>
      <c r="L102" s="136" t="str">
        <f t="shared" si="73"/>
        <v/>
      </c>
      <c r="M102" s="136">
        <f t="shared" si="73"/>
        <v>1.4275326627487659E-8</v>
      </c>
      <c r="N102" s="136">
        <f t="shared" ca="1" si="73"/>
        <v>0</v>
      </c>
      <c r="O102" s="136">
        <f t="shared" ca="1" si="73"/>
        <v>0</v>
      </c>
      <c r="P102" s="136">
        <f t="shared" ca="1" si="73"/>
        <v>0</v>
      </c>
      <c r="Q102" s="292">
        <f t="shared" ca="1" si="69"/>
        <v>1.4275326627487659E-8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ref="D103:P103" si="74">IFERROR(D$94/D$58^2/D68,"")</f>
        <v/>
      </c>
      <c r="E103" s="136" t="str">
        <f t="shared" si="74"/>
        <v/>
      </c>
      <c r="F103" s="136" t="str">
        <f t="shared" si="74"/>
        <v/>
      </c>
      <c r="G103" s="136" t="str">
        <f t="shared" si="74"/>
        <v/>
      </c>
      <c r="H103" s="136" t="str">
        <f t="shared" si="74"/>
        <v/>
      </c>
      <c r="I103" s="136" t="str">
        <f t="shared" si="74"/>
        <v/>
      </c>
      <c r="J103" s="136" t="str">
        <f t="shared" si="74"/>
        <v/>
      </c>
      <c r="K103" s="136" t="str">
        <f t="shared" si="74"/>
        <v/>
      </c>
      <c r="L103" s="136">
        <f t="shared" si="74"/>
        <v>1.184137299993662E-7</v>
      </c>
      <c r="M103" s="136">
        <f t="shared" ca="1" si="74"/>
        <v>1.381262636965895E-8</v>
      </c>
      <c r="N103" s="136">
        <f t="shared" ca="1" si="74"/>
        <v>0</v>
      </c>
      <c r="O103" s="136">
        <f t="shared" ca="1" si="74"/>
        <v>0</v>
      </c>
      <c r="P103" s="136">
        <f t="shared" ca="1" si="74"/>
        <v>0</v>
      </c>
      <c r="Q103" s="292">
        <f t="shared" ca="1" si="69"/>
        <v>1.3222635636902515E-7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ref="D104:P104" si="75">IFERROR(D$94/D$58^2/D69,"")</f>
        <v/>
      </c>
      <c r="E104" s="136" t="str">
        <f t="shared" si="75"/>
        <v/>
      </c>
      <c r="F104" s="136" t="str">
        <f t="shared" si="75"/>
        <v/>
      </c>
      <c r="G104" s="136" t="str">
        <f t="shared" si="75"/>
        <v/>
      </c>
      <c r="H104" s="136" t="str">
        <f t="shared" si="75"/>
        <v/>
      </c>
      <c r="I104" s="136" t="str">
        <f t="shared" si="75"/>
        <v/>
      </c>
      <c r="J104" s="136" t="str">
        <f t="shared" si="75"/>
        <v/>
      </c>
      <c r="K104" s="136">
        <f t="shared" si="75"/>
        <v>2.3758502861350151E-8</v>
      </c>
      <c r="L104" s="136">
        <f t="shared" ca="1" si="75"/>
        <v>8.9060892987722802E-8</v>
      </c>
      <c r="M104" s="136">
        <f t="shared" ca="1" si="75"/>
        <v>1.0388701031495066E-8</v>
      </c>
      <c r="N104" s="136">
        <f t="shared" ca="1" si="75"/>
        <v>0</v>
      </c>
      <c r="O104" s="136">
        <f t="shared" ca="1" si="75"/>
        <v>0</v>
      </c>
      <c r="P104" s="136">
        <f t="shared" ca="1" si="75"/>
        <v>0</v>
      </c>
      <c r="Q104" s="292">
        <f t="shared" ca="1" si="69"/>
        <v>1.2320809688056802E-7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ref="D105:P105" si="76">IFERROR(D$94/D$58^2/D70,"")</f>
        <v/>
      </c>
      <c r="E105" s="136" t="str">
        <f t="shared" si="76"/>
        <v/>
      </c>
      <c r="F105" s="136" t="str">
        <f t="shared" si="76"/>
        <v/>
      </c>
      <c r="G105" s="136" t="str">
        <f t="shared" si="76"/>
        <v/>
      </c>
      <c r="H105" s="136" t="str">
        <f t="shared" si="76"/>
        <v/>
      </c>
      <c r="I105" s="136" t="str">
        <f t="shared" si="76"/>
        <v/>
      </c>
      <c r="J105" s="136">
        <f t="shared" si="76"/>
        <v>9.9996946858868425E-7</v>
      </c>
      <c r="K105" s="136">
        <f t="shared" ca="1" si="76"/>
        <v>2.5952328590139304E-8</v>
      </c>
      <c r="L105" s="136">
        <f t="shared" ca="1" si="76"/>
        <v>9.7284646799384485E-8</v>
      </c>
      <c r="M105" s="136">
        <f t="shared" ca="1" si="76"/>
        <v>1.1347978631796561E-8</v>
      </c>
      <c r="N105" s="136">
        <f t="shared" ca="1" si="76"/>
        <v>0</v>
      </c>
      <c r="O105" s="136">
        <f t="shared" ca="1" si="76"/>
        <v>0</v>
      </c>
      <c r="P105" s="136">
        <f t="shared" ca="1" si="76"/>
        <v>0</v>
      </c>
      <c r="Q105" s="292">
        <f t="shared" ca="1" si="69"/>
        <v>1.1345544226100045E-6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ref="D106:P106" si="77">IFERROR(D$94/D$58^2/D71,"")</f>
        <v/>
      </c>
      <c r="E106" s="136" t="str">
        <f t="shared" si="77"/>
        <v/>
      </c>
      <c r="F106" s="136" t="str">
        <f t="shared" si="77"/>
        <v/>
      </c>
      <c r="G106" s="136" t="str">
        <f t="shared" si="77"/>
        <v/>
      </c>
      <c r="H106" s="136" t="str">
        <f t="shared" si="77"/>
        <v/>
      </c>
      <c r="I106" s="136">
        <f t="shared" si="77"/>
        <v>2.1222662812075377E-7</v>
      </c>
      <c r="J106" s="136">
        <f t="shared" ca="1" si="77"/>
        <v>9.9243982622905895E-7</v>
      </c>
      <c r="K106" s="136">
        <f t="shared" ca="1" si="77"/>
        <v>2.5756910871077316E-8</v>
      </c>
      <c r="L106" s="136">
        <f t="shared" ca="1" si="77"/>
        <v>9.6552105836393208E-8</v>
      </c>
      <c r="M106" s="136">
        <f t="shared" ca="1" si="77"/>
        <v>1.1262529802321104E-8</v>
      </c>
      <c r="N106" s="136">
        <f t="shared" ca="1" si="77"/>
        <v>0</v>
      </c>
      <c r="O106" s="136">
        <f t="shared" ca="1" si="77"/>
        <v>0</v>
      </c>
      <c r="P106" s="136">
        <f t="shared" ca="1" si="77"/>
        <v>0</v>
      </c>
      <c r="Q106" s="292">
        <f t="shared" ca="1" si="69"/>
        <v>1.3382380008596043E-6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ref="D107:P107" si="78">IFERROR(D$94/D$58^2/D72,"")</f>
        <v/>
      </c>
      <c r="E107" s="136" t="str">
        <f t="shared" si="78"/>
        <v/>
      </c>
      <c r="F107" s="136" t="str">
        <f t="shared" si="78"/>
        <v/>
      </c>
      <c r="G107" s="136" t="str">
        <f t="shared" si="78"/>
        <v/>
      </c>
      <c r="H107" s="136">
        <f t="shared" si="78"/>
        <v>2.5166750142765741E-5</v>
      </c>
      <c r="I107" s="136">
        <f t="shared" ca="1" si="78"/>
        <v>2.3331217959323017E-7</v>
      </c>
      <c r="J107" s="136">
        <f t="shared" ca="1" si="78"/>
        <v>1.0910426322227615E-6</v>
      </c>
      <c r="K107" s="136">
        <f t="shared" ca="1" si="78"/>
        <v>2.8315961423560636E-8</v>
      </c>
      <c r="L107" s="136">
        <f t="shared" ca="1" si="78"/>
        <v>1.061449378736194E-7</v>
      </c>
      <c r="M107" s="136">
        <f t="shared" ca="1" si="78"/>
        <v>1.2381506501710685E-8</v>
      </c>
      <c r="N107" s="136">
        <f t="shared" ca="1" si="78"/>
        <v>0</v>
      </c>
      <c r="O107" s="136">
        <f t="shared" ca="1" si="78"/>
        <v>0</v>
      </c>
      <c r="P107" s="136">
        <f t="shared" ca="1" si="78"/>
        <v>0</v>
      </c>
      <c r="Q107" s="292">
        <f t="shared" ca="1" si="69"/>
        <v>2.663794736038062E-5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ref="D108:P108" si="79">IFERROR(D$94/D$58^2/D73,"")</f>
        <v/>
      </c>
      <c r="E108" s="136" t="str">
        <f t="shared" si="79"/>
        <v/>
      </c>
      <c r="F108" s="136" t="str">
        <f t="shared" si="79"/>
        <v/>
      </c>
      <c r="G108" s="136">
        <f t="shared" si="79"/>
        <v>2.0516617557533606E-5</v>
      </c>
      <c r="H108" s="136">
        <f t="shared" ca="1" si="79"/>
        <v>2.3239722949991341E-5</v>
      </c>
      <c r="I108" s="136">
        <f t="shared" ca="1" si="79"/>
        <v>2.1544738132046403E-7</v>
      </c>
      <c r="J108" s="136">
        <f t="shared" ca="1" si="79"/>
        <v>1.0075011018764692E-6</v>
      </c>
      <c r="K108" s="136">
        <f t="shared" ca="1" si="79"/>
        <v>2.6147797980000674E-8</v>
      </c>
      <c r="L108" s="136">
        <f t="shared" ca="1" si="79"/>
        <v>9.8017381455032296E-8</v>
      </c>
      <c r="M108" s="136">
        <f t="shared" ca="1" si="79"/>
        <v>1.1433450054972051E-8</v>
      </c>
      <c r="N108" s="136">
        <f t="shared" ca="1" si="79"/>
        <v>0</v>
      </c>
      <c r="O108" s="136">
        <f t="shared" ca="1" si="79"/>
        <v>0</v>
      </c>
      <c r="P108" s="136">
        <f t="shared" ca="1" si="79"/>
        <v>0</v>
      </c>
      <c r="Q108" s="292">
        <f t="shared" ca="1" si="69"/>
        <v>4.5114887620211885E-5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ref="D109:P109" si="80">IFERROR(D$94/D$58^2/D74,"")</f>
        <v/>
      </c>
      <c r="E109" s="136" t="str">
        <f t="shared" si="80"/>
        <v/>
      </c>
      <c r="F109" s="136">
        <f t="shared" si="80"/>
        <v>8.2931009186237596E-5</v>
      </c>
      <c r="G109" s="136">
        <f t="shared" ca="1" si="80"/>
        <v>2.2385044467211072E-5</v>
      </c>
      <c r="H109" s="136">
        <f t="shared" ca="1" si="80"/>
        <v>2.535614022059882E-5</v>
      </c>
      <c r="I109" s="136">
        <f t="shared" ca="1" si="80"/>
        <v>2.3506794907486381E-7</v>
      </c>
      <c r="J109" s="136">
        <f t="shared" ca="1" si="80"/>
        <v>1.0992531738248234E-6</v>
      </c>
      <c r="K109" s="136">
        <f t="shared" ca="1" si="80"/>
        <v>2.8529050603033741E-8</v>
      </c>
      <c r="L109" s="136">
        <f t="shared" ca="1" si="80"/>
        <v>1.0694372190141135E-7</v>
      </c>
      <c r="M109" s="136">
        <f t="shared" ca="1" si="80"/>
        <v>1.247468239715795E-8</v>
      </c>
      <c r="N109" s="136">
        <f t="shared" ca="1" si="80"/>
        <v>0</v>
      </c>
      <c r="O109" s="136">
        <f t="shared" ca="1" si="80"/>
        <v>0</v>
      </c>
      <c r="P109" s="136">
        <f t="shared" ca="1" si="80"/>
        <v>0</v>
      </c>
      <c r="Q109" s="292">
        <f t="shared" ca="1" si="69"/>
        <v>1.3215446245184878E-4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ref="D110:P110" si="81">IFERROR(D$94/D$58^2/D75,"")</f>
        <v/>
      </c>
      <c r="E110" s="136">
        <f t="shared" si="81"/>
        <v>3.5952508944003418E-4</v>
      </c>
      <c r="F110" s="136">
        <f t="shared" ca="1" si="81"/>
        <v>7.8409393477299653E-5</v>
      </c>
      <c r="G110" s="136">
        <f t="shared" ca="1" si="81"/>
        <v>2.1164553245635376E-5</v>
      </c>
      <c r="H110" s="136">
        <f t="shared" ca="1" si="81"/>
        <v>2.3973657081125349E-5</v>
      </c>
      <c r="I110" s="136">
        <f t="shared" ca="1" si="81"/>
        <v>2.2225142915506139E-7</v>
      </c>
      <c r="J110" s="136">
        <f t="shared" ca="1" si="81"/>
        <v>1.0393190132781425E-6</v>
      </c>
      <c r="K110" s="136">
        <f t="shared" ca="1" si="81"/>
        <v>2.6973572083797654E-8</v>
      </c>
      <c r="L110" s="136">
        <f t="shared" ca="1" si="81"/>
        <v>1.0111287023727942E-7</v>
      </c>
      <c r="M110" s="136">
        <f t="shared" ca="1" si="81"/>
        <v>1.1794530057948725E-8</v>
      </c>
      <c r="N110" s="136">
        <f t="shared" ca="1" si="81"/>
        <v>0</v>
      </c>
      <c r="O110" s="136">
        <f t="shared" ca="1" si="81"/>
        <v>0</v>
      </c>
      <c r="P110" s="136">
        <f t="shared" ca="1" si="81"/>
        <v>0</v>
      </c>
      <c r="Q110" s="292">
        <f t="shared" ca="1" si="69"/>
        <v>4.8447414465890685E-4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ref="D111:P111" si="82">IFERROR(D$94/D$58^2/D76,"")</f>
        <v>1.0517522162936453E-3</v>
      </c>
      <c r="E111" s="137">
        <f t="shared" ca="1" si="82"/>
        <v>3.5489626034465349E-4</v>
      </c>
      <c r="F111" s="137">
        <f t="shared" ca="1" si="82"/>
        <v>7.7399884843439996E-5</v>
      </c>
      <c r="G111" s="137">
        <f t="shared" ca="1" si="82"/>
        <v>2.0892062944592087E-5</v>
      </c>
      <c r="H111" s="137">
        <f t="shared" ca="1" si="82"/>
        <v>2.3665000009117857E-5</v>
      </c>
      <c r="I111" s="137">
        <f t="shared" ca="1" si="82"/>
        <v>2.1938997688933716E-7</v>
      </c>
      <c r="J111" s="137">
        <f t="shared" ca="1" si="82"/>
        <v>1.0259379441139928E-6</v>
      </c>
      <c r="K111" s="137">
        <f t="shared" ca="1" si="82"/>
        <v>2.6626291576998268E-8</v>
      </c>
      <c r="L111" s="137">
        <f t="shared" ca="1" si="82"/>
        <v>9.9811057903679177E-8</v>
      </c>
      <c r="M111" s="137">
        <f t="shared" ca="1" si="82"/>
        <v>1.164267733472541E-8</v>
      </c>
      <c r="N111" s="137">
        <f t="shared" ca="1" si="82"/>
        <v>0</v>
      </c>
      <c r="O111" s="137">
        <f t="shared" ca="1" si="82"/>
        <v>0</v>
      </c>
      <c r="P111" s="137">
        <f t="shared" ca="1" si="82"/>
        <v>0</v>
      </c>
      <c r="Q111" s="293">
        <f t="shared" ca="1" si="69"/>
        <v>1.5299888323832677E-3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1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83">+E115+1</f>
        <v>3</v>
      </c>
      <c r="G115" s="67">
        <f t="shared" si="83"/>
        <v>4</v>
      </c>
      <c r="H115" s="67">
        <f t="shared" si="83"/>
        <v>5</v>
      </c>
      <c r="I115" s="67">
        <f t="shared" si="83"/>
        <v>6</v>
      </c>
      <c r="J115" s="67">
        <f t="shared" si="83"/>
        <v>7</v>
      </c>
      <c r="K115" s="67">
        <f t="shared" si="83"/>
        <v>8</v>
      </c>
      <c r="L115" s="67">
        <f t="shared" si="83"/>
        <v>9</v>
      </c>
      <c r="M115" s="67">
        <f t="shared" si="83"/>
        <v>10</v>
      </c>
      <c r="N115" s="67">
        <f t="shared" si="83"/>
        <v>11</v>
      </c>
      <c r="O115" s="67">
        <f t="shared" si="83"/>
        <v>12</v>
      </c>
      <c r="P115" s="67">
        <f t="shared" si="83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84">B117-1</f>
        <v>2006</v>
      </c>
      <c r="C116" s="354">
        <v>1</v>
      </c>
      <c r="D116" s="259" t="str">
        <f t="shared" ref="D116:P116" si="85">IF(D99="","",IFERROR(D$94/D$58^2/(D$39-D$40),""))</f>
        <v/>
      </c>
      <c r="E116" s="296" t="str">
        <f t="shared" si="85"/>
        <v/>
      </c>
      <c r="F116" s="296" t="str">
        <f t="shared" si="85"/>
        <v/>
      </c>
      <c r="G116" s="296" t="str">
        <f t="shared" si="85"/>
        <v/>
      </c>
      <c r="H116" s="296" t="str">
        <f t="shared" si="85"/>
        <v/>
      </c>
      <c r="I116" s="296" t="str">
        <f t="shared" si="85"/>
        <v/>
      </c>
      <c r="J116" s="296" t="str">
        <f t="shared" si="85"/>
        <v/>
      </c>
      <c r="K116" s="296" t="str">
        <f t="shared" si="85"/>
        <v/>
      </c>
      <c r="L116" s="296" t="str">
        <f t="shared" si="85"/>
        <v/>
      </c>
      <c r="M116" s="296" t="str">
        <f t="shared" si="85"/>
        <v/>
      </c>
      <c r="N116" s="296" t="str">
        <f t="shared" si="85"/>
        <v/>
      </c>
      <c r="O116" s="296" t="str">
        <f t="shared" si="85"/>
        <v/>
      </c>
      <c r="P116" s="296" t="str">
        <f t="shared" ca="1" si="85"/>
        <v/>
      </c>
      <c r="Q116" s="292">
        <f t="shared" ref="Q116:Q128" ca="1" si="86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84"/>
        <v>2007</v>
      </c>
      <c r="C117" s="354">
        <f t="shared" ref="C117:C128" si="87">C116+1</f>
        <v>2</v>
      </c>
      <c r="D117" s="259" t="str">
        <f t="shared" ref="D117:P117" si="88">IF(D100="","",IFERROR(D$94/D$58^2/(D$39-D$40),""))</f>
        <v/>
      </c>
      <c r="E117" s="296" t="str">
        <f t="shared" si="88"/>
        <v/>
      </c>
      <c r="F117" s="296" t="str">
        <f t="shared" si="88"/>
        <v/>
      </c>
      <c r="G117" s="296" t="str">
        <f t="shared" si="88"/>
        <v/>
      </c>
      <c r="H117" s="296" t="str">
        <f t="shared" si="88"/>
        <v/>
      </c>
      <c r="I117" s="296" t="str">
        <f t="shared" si="88"/>
        <v/>
      </c>
      <c r="J117" s="296" t="str">
        <f t="shared" si="88"/>
        <v/>
      </c>
      <c r="K117" s="296" t="str">
        <f t="shared" si="88"/>
        <v/>
      </c>
      <c r="L117" s="296" t="str">
        <f t="shared" si="88"/>
        <v/>
      </c>
      <c r="M117" s="296" t="str">
        <f t="shared" si="88"/>
        <v/>
      </c>
      <c r="N117" s="296" t="str">
        <f t="shared" si="88"/>
        <v/>
      </c>
      <c r="O117" s="296">
        <f t="shared" ca="1" si="88"/>
        <v>0</v>
      </c>
      <c r="P117" s="296" t="str">
        <f t="shared" ca="1" si="88"/>
        <v/>
      </c>
      <c r="Q117" s="292">
        <f t="shared" ca="1" si="86"/>
        <v>0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84"/>
        <v>2008</v>
      </c>
      <c r="C118" s="354">
        <f t="shared" si="87"/>
        <v>3</v>
      </c>
      <c r="D118" s="259" t="str">
        <f t="shared" ref="D118:P118" si="89">IF(D101="","",IFERROR(D$94/D$58^2/(D$39-D$40),""))</f>
        <v/>
      </c>
      <c r="E118" s="296" t="str">
        <f t="shared" si="89"/>
        <v/>
      </c>
      <c r="F118" s="296" t="str">
        <f t="shared" si="89"/>
        <v/>
      </c>
      <c r="G118" s="296" t="str">
        <f t="shared" si="89"/>
        <v/>
      </c>
      <c r="H118" s="296" t="str">
        <f t="shared" si="89"/>
        <v/>
      </c>
      <c r="I118" s="296" t="str">
        <f t="shared" si="89"/>
        <v/>
      </c>
      <c r="J118" s="296" t="str">
        <f t="shared" si="89"/>
        <v/>
      </c>
      <c r="K118" s="296" t="str">
        <f t="shared" si="89"/>
        <v/>
      </c>
      <c r="L118" s="296" t="str">
        <f t="shared" si="89"/>
        <v/>
      </c>
      <c r="M118" s="296" t="str">
        <f t="shared" si="89"/>
        <v/>
      </c>
      <c r="N118" s="296">
        <f t="shared" ca="1" si="89"/>
        <v>0</v>
      </c>
      <c r="O118" s="296">
        <f t="shared" ca="1" si="89"/>
        <v>0</v>
      </c>
      <c r="P118" s="296" t="str">
        <f t="shared" ca="1" si="89"/>
        <v/>
      </c>
      <c r="Q118" s="292">
        <f t="shared" ca="1" si="86"/>
        <v>0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84"/>
        <v>2009</v>
      </c>
      <c r="C119" s="354">
        <f t="shared" si="87"/>
        <v>4</v>
      </c>
      <c r="D119" s="259" t="str">
        <f t="shared" ref="D119:P119" si="90">IF(D102="","",IFERROR(D$94/D$58^2/(D$39-D$40),""))</f>
        <v/>
      </c>
      <c r="E119" s="296" t="str">
        <f t="shared" si="90"/>
        <v/>
      </c>
      <c r="F119" s="296" t="str">
        <f t="shared" si="90"/>
        <v/>
      </c>
      <c r="G119" s="296" t="str">
        <f t="shared" si="90"/>
        <v/>
      </c>
      <c r="H119" s="296" t="str">
        <f t="shared" si="90"/>
        <v/>
      </c>
      <c r="I119" s="296" t="str">
        <f t="shared" si="90"/>
        <v/>
      </c>
      <c r="J119" s="296" t="str">
        <f t="shared" si="90"/>
        <v/>
      </c>
      <c r="K119" s="296" t="str">
        <f t="shared" si="90"/>
        <v/>
      </c>
      <c r="L119" s="296" t="str">
        <f t="shared" si="90"/>
        <v/>
      </c>
      <c r="M119" s="296">
        <f t="shared" ca="1" si="90"/>
        <v>4.5602614978831437E-9</v>
      </c>
      <c r="N119" s="296">
        <f t="shared" ca="1" si="90"/>
        <v>0</v>
      </c>
      <c r="O119" s="296">
        <f t="shared" ca="1" si="90"/>
        <v>0</v>
      </c>
      <c r="P119" s="296" t="str">
        <f t="shared" ca="1" si="90"/>
        <v/>
      </c>
      <c r="Q119" s="292">
        <f t="shared" ca="1" si="86"/>
        <v>4.5602614978831437E-9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84"/>
        <v>2010</v>
      </c>
      <c r="C120" s="354">
        <f t="shared" si="87"/>
        <v>5</v>
      </c>
      <c r="D120" s="259" t="str">
        <f t="shared" ref="D120:P120" si="91">IF(D103="","",IFERROR(D$94/D$58^2/(D$39-D$40),""))</f>
        <v/>
      </c>
      <c r="E120" s="296" t="str">
        <f t="shared" si="91"/>
        <v/>
      </c>
      <c r="F120" s="296" t="str">
        <f t="shared" si="91"/>
        <v/>
      </c>
      <c r="G120" s="296" t="str">
        <f t="shared" si="91"/>
        <v/>
      </c>
      <c r="H120" s="296" t="str">
        <f t="shared" si="91"/>
        <v/>
      </c>
      <c r="I120" s="296" t="str">
        <f t="shared" si="91"/>
        <v/>
      </c>
      <c r="J120" s="296" t="str">
        <f t="shared" si="91"/>
        <v/>
      </c>
      <c r="K120" s="296" t="str">
        <f t="shared" si="91"/>
        <v/>
      </c>
      <c r="L120" s="296">
        <f t="shared" ca="1" si="91"/>
        <v>2.9629369696258209E-8</v>
      </c>
      <c r="M120" s="296">
        <f t="shared" ca="1" si="91"/>
        <v>4.5602614978831437E-9</v>
      </c>
      <c r="N120" s="296">
        <f t="shared" ca="1" si="91"/>
        <v>0</v>
      </c>
      <c r="O120" s="296">
        <f t="shared" ca="1" si="91"/>
        <v>0</v>
      </c>
      <c r="P120" s="296" t="str">
        <f t="shared" ca="1" si="91"/>
        <v/>
      </c>
      <c r="Q120" s="292">
        <f t="shared" ca="1" si="86"/>
        <v>3.4189631194141356E-8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84"/>
        <v>2011</v>
      </c>
      <c r="C121" s="354">
        <f t="shared" si="87"/>
        <v>6</v>
      </c>
      <c r="D121" s="259" t="str">
        <f t="shared" ref="D121:P121" si="92">IF(D104="","",IFERROR(D$94/D$58^2/(D$39-D$40),""))</f>
        <v/>
      </c>
      <c r="E121" s="296" t="str">
        <f t="shared" si="92"/>
        <v/>
      </c>
      <c r="F121" s="296" t="str">
        <f t="shared" si="92"/>
        <v/>
      </c>
      <c r="G121" s="296" t="str">
        <f t="shared" si="92"/>
        <v/>
      </c>
      <c r="H121" s="296" t="str">
        <f t="shared" si="92"/>
        <v/>
      </c>
      <c r="I121" s="296" t="str">
        <f t="shared" si="92"/>
        <v/>
      </c>
      <c r="J121" s="296" t="str">
        <f t="shared" si="92"/>
        <v/>
      </c>
      <c r="K121" s="296">
        <f t="shared" ca="1" si="92"/>
        <v>6.3222014416021481E-9</v>
      </c>
      <c r="L121" s="296">
        <f t="shared" ca="1" si="92"/>
        <v>2.9629369696258209E-8</v>
      </c>
      <c r="M121" s="296">
        <f t="shared" ca="1" si="92"/>
        <v>4.5602614978831437E-9</v>
      </c>
      <c r="N121" s="296">
        <f t="shared" ca="1" si="92"/>
        <v>0</v>
      </c>
      <c r="O121" s="296">
        <f t="shared" ca="1" si="92"/>
        <v>0</v>
      </c>
      <c r="P121" s="296" t="str">
        <f t="shared" ca="1" si="92"/>
        <v/>
      </c>
      <c r="Q121" s="292">
        <f t="shared" ca="1" si="86"/>
        <v>4.0511832635743502E-8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84"/>
        <v>2012</v>
      </c>
      <c r="C122" s="354">
        <f t="shared" si="87"/>
        <v>7</v>
      </c>
      <c r="D122" s="259" t="str">
        <f t="shared" ref="D122:P122" si="93">IF(D105="","",IFERROR(D$94/D$58^2/(D$39-D$40),""))</f>
        <v/>
      </c>
      <c r="E122" s="296" t="str">
        <f t="shared" si="93"/>
        <v/>
      </c>
      <c r="F122" s="296" t="str">
        <f t="shared" si="93"/>
        <v/>
      </c>
      <c r="G122" s="296" t="str">
        <f t="shared" si="93"/>
        <v/>
      </c>
      <c r="H122" s="296" t="str">
        <f t="shared" si="93"/>
        <v/>
      </c>
      <c r="I122" s="296" t="str">
        <f t="shared" si="93"/>
        <v/>
      </c>
      <c r="J122" s="296">
        <f t="shared" ca="1" si="93"/>
        <v>1.9240210004311554E-7</v>
      </c>
      <c r="K122" s="296">
        <f t="shared" ca="1" si="93"/>
        <v>6.3222014416021481E-9</v>
      </c>
      <c r="L122" s="296">
        <f t="shared" ca="1" si="93"/>
        <v>2.9629369696258209E-8</v>
      </c>
      <c r="M122" s="296">
        <f t="shared" ca="1" si="93"/>
        <v>4.5602614978831437E-9</v>
      </c>
      <c r="N122" s="296">
        <f t="shared" ca="1" si="93"/>
        <v>0</v>
      </c>
      <c r="O122" s="296">
        <f t="shared" ca="1" si="93"/>
        <v>0</v>
      </c>
      <c r="P122" s="296" t="str">
        <f t="shared" ca="1" si="93"/>
        <v/>
      </c>
      <c r="Q122" s="292">
        <f t="shared" ca="1" si="86"/>
        <v>2.3291393267885904E-7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84"/>
        <v>2013</v>
      </c>
      <c r="C123" s="354">
        <f t="shared" si="87"/>
        <v>8</v>
      </c>
      <c r="D123" s="259" t="str">
        <f t="shared" ref="D123:P123" si="94">IF(D106="","",IFERROR(D$94/D$58^2/(D$39-D$40),""))</f>
        <v/>
      </c>
      <c r="E123" s="296" t="str">
        <f t="shared" si="94"/>
        <v/>
      </c>
      <c r="F123" s="296" t="str">
        <f t="shared" si="94"/>
        <v/>
      </c>
      <c r="G123" s="296" t="str">
        <f t="shared" si="94"/>
        <v/>
      </c>
      <c r="H123" s="296" t="str">
        <f t="shared" si="94"/>
        <v/>
      </c>
      <c r="I123" s="296">
        <f t="shared" ca="1" si="94"/>
        <v>3.4504888325294289E-8</v>
      </c>
      <c r="J123" s="296">
        <f t="shared" ca="1" si="94"/>
        <v>1.9240210004311554E-7</v>
      </c>
      <c r="K123" s="296">
        <f t="shared" ca="1" si="94"/>
        <v>6.3222014416021481E-9</v>
      </c>
      <c r="L123" s="296">
        <f t="shared" ca="1" si="94"/>
        <v>2.9629369696258209E-8</v>
      </c>
      <c r="M123" s="296">
        <f t="shared" ca="1" si="94"/>
        <v>4.5602614978831437E-9</v>
      </c>
      <c r="N123" s="296">
        <f t="shared" ca="1" si="94"/>
        <v>0</v>
      </c>
      <c r="O123" s="296">
        <f t="shared" ca="1" si="94"/>
        <v>0</v>
      </c>
      <c r="P123" s="296" t="str">
        <f t="shared" ca="1" si="94"/>
        <v/>
      </c>
      <c r="Q123" s="292">
        <f t="shared" ca="1" si="86"/>
        <v>2.6741882100415333E-7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84"/>
        <v>2014</v>
      </c>
      <c r="C124" s="354">
        <f t="shared" si="87"/>
        <v>9</v>
      </c>
      <c r="D124" s="259" t="str">
        <f t="shared" ref="D124:P124" si="95">IF(D107="","",IFERROR(D$94/D$58^2/(D$39-D$40),""))</f>
        <v/>
      </c>
      <c r="E124" s="296" t="str">
        <f t="shared" si="95"/>
        <v/>
      </c>
      <c r="F124" s="296" t="str">
        <f t="shared" si="95"/>
        <v/>
      </c>
      <c r="G124" s="296" t="str">
        <f t="shared" si="95"/>
        <v/>
      </c>
      <c r="H124" s="296">
        <f t="shared" ca="1" si="95"/>
        <v>3.2014417092973839E-6</v>
      </c>
      <c r="I124" s="296">
        <f t="shared" ca="1" si="95"/>
        <v>3.4504888325294289E-8</v>
      </c>
      <c r="J124" s="296">
        <f t="shared" ca="1" si="95"/>
        <v>1.9240210004311554E-7</v>
      </c>
      <c r="K124" s="296">
        <f t="shared" ca="1" si="95"/>
        <v>6.3222014416021481E-9</v>
      </c>
      <c r="L124" s="296">
        <f t="shared" ca="1" si="95"/>
        <v>2.9629369696258209E-8</v>
      </c>
      <c r="M124" s="296">
        <f t="shared" ca="1" si="95"/>
        <v>4.5602614978831437E-9</v>
      </c>
      <c r="N124" s="296">
        <f t="shared" ca="1" si="95"/>
        <v>0</v>
      </c>
      <c r="O124" s="296">
        <f t="shared" ca="1" si="95"/>
        <v>0</v>
      </c>
      <c r="P124" s="296" t="str">
        <f t="shared" ca="1" si="95"/>
        <v/>
      </c>
      <c r="Q124" s="292">
        <f t="shared" ca="1" si="86"/>
        <v>3.4688605303015375E-6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84"/>
        <v>2015</v>
      </c>
      <c r="C125" s="354">
        <f t="shared" si="87"/>
        <v>10</v>
      </c>
      <c r="D125" s="259" t="str">
        <f t="shared" ref="D125:P125" si="96">IF(D108="","",IFERROR(D$94/D$58^2/(D$39-D$40),""))</f>
        <v/>
      </c>
      <c r="E125" s="296" t="str">
        <f t="shared" si="96"/>
        <v/>
      </c>
      <c r="F125" s="296" t="str">
        <f t="shared" si="96"/>
        <v/>
      </c>
      <c r="G125" s="296">
        <f t="shared" ca="1" si="96"/>
        <v>2.5073554055664412E-6</v>
      </c>
      <c r="H125" s="296">
        <f t="shared" ca="1" si="96"/>
        <v>3.2014417092973839E-6</v>
      </c>
      <c r="I125" s="296">
        <f t="shared" ca="1" si="96"/>
        <v>3.4504888325294289E-8</v>
      </c>
      <c r="J125" s="296">
        <f t="shared" ca="1" si="96"/>
        <v>1.9240210004311554E-7</v>
      </c>
      <c r="K125" s="296">
        <f t="shared" ca="1" si="96"/>
        <v>6.3222014416021481E-9</v>
      </c>
      <c r="L125" s="296">
        <f t="shared" ca="1" si="96"/>
        <v>2.9629369696258209E-8</v>
      </c>
      <c r="M125" s="296">
        <f t="shared" ca="1" si="96"/>
        <v>4.5602614978831437E-9</v>
      </c>
      <c r="N125" s="296">
        <f t="shared" ca="1" si="96"/>
        <v>0</v>
      </c>
      <c r="O125" s="296">
        <f t="shared" ca="1" si="96"/>
        <v>0</v>
      </c>
      <c r="P125" s="296" t="str">
        <f t="shared" ca="1" si="96"/>
        <v/>
      </c>
      <c r="Q125" s="292">
        <f t="shared" ca="1" si="86"/>
        <v>5.9762159358679779E-6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84"/>
        <v>2016</v>
      </c>
      <c r="C126" s="354">
        <f t="shared" si="87"/>
        <v>11</v>
      </c>
      <c r="D126" s="259" t="str">
        <f t="shared" ref="D126:P126" si="97">IF(D109="","",IFERROR(D$94/D$58^2/(D$39-D$40),""))</f>
        <v/>
      </c>
      <c r="E126" s="296" t="str">
        <f t="shared" si="97"/>
        <v/>
      </c>
      <c r="F126" s="296">
        <f t="shared" ca="1" si="97"/>
        <v>8.2775227450839077E-6</v>
      </c>
      <c r="G126" s="296">
        <f t="shared" ca="1" si="97"/>
        <v>2.5073554055664412E-6</v>
      </c>
      <c r="H126" s="296">
        <f t="shared" ca="1" si="97"/>
        <v>3.2014417092973839E-6</v>
      </c>
      <c r="I126" s="296">
        <f t="shared" ca="1" si="97"/>
        <v>3.4504888325294289E-8</v>
      </c>
      <c r="J126" s="296">
        <f t="shared" ca="1" si="97"/>
        <v>1.9240210004311554E-7</v>
      </c>
      <c r="K126" s="296">
        <f t="shared" ca="1" si="97"/>
        <v>6.3222014416021481E-9</v>
      </c>
      <c r="L126" s="296">
        <f t="shared" ca="1" si="97"/>
        <v>2.9629369696258209E-8</v>
      </c>
      <c r="M126" s="296">
        <f t="shared" ca="1" si="97"/>
        <v>4.5602614978831437E-9</v>
      </c>
      <c r="N126" s="296">
        <f t="shared" ca="1" si="97"/>
        <v>0</v>
      </c>
      <c r="O126" s="296">
        <f t="shared" ca="1" si="97"/>
        <v>0</v>
      </c>
      <c r="P126" s="296" t="str">
        <f t="shared" ca="1" si="97"/>
        <v/>
      </c>
      <c r="Q126" s="292">
        <f t="shared" ca="1" si="86"/>
        <v>1.4253738680951886E-5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87"/>
        <v>12</v>
      </c>
      <c r="D127" s="259" t="str">
        <f t="shared" ref="D127:P127" si="98">IF(D110="","",IFERROR(D$94/D$58^2/(D$39-D$40),""))</f>
        <v/>
      </c>
      <c r="E127" s="296">
        <f t="shared" ca="1" si="98"/>
        <v>3.4509842417002859E-5</v>
      </c>
      <c r="F127" s="296">
        <f t="shared" ca="1" si="98"/>
        <v>8.2775227450839077E-6</v>
      </c>
      <c r="G127" s="296">
        <f t="shared" ca="1" si="98"/>
        <v>2.5073554055664412E-6</v>
      </c>
      <c r="H127" s="296">
        <f t="shared" ca="1" si="98"/>
        <v>3.2014417092973839E-6</v>
      </c>
      <c r="I127" s="296">
        <f t="shared" ca="1" si="98"/>
        <v>3.4504888325294289E-8</v>
      </c>
      <c r="J127" s="296">
        <f t="shared" ca="1" si="98"/>
        <v>1.9240210004311554E-7</v>
      </c>
      <c r="K127" s="296">
        <f t="shared" ca="1" si="98"/>
        <v>6.3222014416021481E-9</v>
      </c>
      <c r="L127" s="296">
        <f t="shared" ca="1" si="98"/>
        <v>2.9629369696258209E-8</v>
      </c>
      <c r="M127" s="296">
        <f t="shared" ca="1" si="98"/>
        <v>4.5602614978831437E-9</v>
      </c>
      <c r="N127" s="296">
        <f t="shared" ca="1" si="98"/>
        <v>0</v>
      </c>
      <c r="O127" s="296">
        <f t="shared" ca="1" si="98"/>
        <v>0</v>
      </c>
      <c r="P127" s="296" t="str">
        <f t="shared" ca="1" si="98"/>
        <v/>
      </c>
      <c r="Q127" s="292">
        <f t="shared" ca="1" si="86"/>
        <v>4.8763581097954749E-5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87"/>
        <v>13</v>
      </c>
      <c r="D128" s="268">
        <f t="shared" ref="D128:P128" ca="1" si="99">IF(D111="","",IFERROR(D$94/D$58^2/(D$39-D$40),""))</f>
        <v>9.3314571790616396E-5</v>
      </c>
      <c r="E128" s="297">
        <f t="shared" ca="1" si="99"/>
        <v>3.4509842417002859E-5</v>
      </c>
      <c r="F128" s="297">
        <f t="shared" ca="1" si="99"/>
        <v>8.2775227450839077E-6</v>
      </c>
      <c r="G128" s="297">
        <f t="shared" ca="1" si="99"/>
        <v>2.5073554055664412E-6</v>
      </c>
      <c r="H128" s="297">
        <f t="shared" ca="1" si="99"/>
        <v>3.2014417092973839E-6</v>
      </c>
      <c r="I128" s="297">
        <f t="shared" ca="1" si="99"/>
        <v>3.4504888325294289E-8</v>
      </c>
      <c r="J128" s="297">
        <f t="shared" ca="1" si="99"/>
        <v>1.9240210004311554E-7</v>
      </c>
      <c r="K128" s="297">
        <f t="shared" ca="1" si="99"/>
        <v>6.3222014416021481E-9</v>
      </c>
      <c r="L128" s="297">
        <f t="shared" ca="1" si="99"/>
        <v>2.9629369696258209E-8</v>
      </c>
      <c r="M128" s="297">
        <f t="shared" ca="1" si="99"/>
        <v>4.5602614978831437E-9</v>
      </c>
      <c r="N128" s="297">
        <f t="shared" ca="1" si="99"/>
        <v>0</v>
      </c>
      <c r="O128" s="297">
        <f t="shared" ca="1" si="99"/>
        <v>0</v>
      </c>
      <c r="P128" s="297" t="str">
        <f t="shared" ca="1" si="99"/>
        <v/>
      </c>
      <c r="Q128" s="293">
        <f t="shared" ca="1" si="86"/>
        <v>1.420781528885711E-4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1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100">+E132+1</f>
        <v>3</v>
      </c>
      <c r="G132" s="67">
        <f t="shared" si="100"/>
        <v>4</v>
      </c>
      <c r="H132" s="67">
        <f t="shared" si="100"/>
        <v>5</v>
      </c>
      <c r="I132" s="67">
        <f t="shared" si="100"/>
        <v>6</v>
      </c>
      <c r="J132" s="67">
        <f t="shared" si="100"/>
        <v>7</v>
      </c>
      <c r="K132" s="67">
        <f t="shared" si="100"/>
        <v>8</v>
      </c>
      <c r="L132" s="67">
        <f t="shared" si="100"/>
        <v>9</v>
      </c>
      <c r="M132" s="67">
        <f t="shared" si="100"/>
        <v>10</v>
      </c>
      <c r="N132" s="67">
        <f t="shared" si="100"/>
        <v>11</v>
      </c>
      <c r="O132" s="67">
        <f t="shared" si="100"/>
        <v>12</v>
      </c>
      <c r="P132" s="68">
        <f t="shared" si="100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101">$Q133*D$146*INDEX($Q$116:$Q$128,MIN(D$132,$C133),0)</f>
        <v>0</v>
      </c>
      <c r="E133" s="35">
        <f t="shared" ca="1" si="101"/>
        <v>0</v>
      </c>
      <c r="F133" s="35">
        <f t="shared" ca="1" si="101"/>
        <v>0</v>
      </c>
      <c r="G133" s="35">
        <f t="shared" ca="1" si="101"/>
        <v>0</v>
      </c>
      <c r="H133" s="35">
        <f t="shared" ca="1" si="101"/>
        <v>0</v>
      </c>
      <c r="I133" s="35">
        <f t="shared" ca="1" si="101"/>
        <v>0</v>
      </c>
      <c r="J133" s="35">
        <f t="shared" ca="1" si="101"/>
        <v>0</v>
      </c>
      <c r="K133" s="35">
        <f t="shared" ca="1" si="101"/>
        <v>0</v>
      </c>
      <c r="L133" s="35">
        <f t="shared" ca="1" si="101"/>
        <v>0</v>
      </c>
      <c r="M133" s="35">
        <f t="shared" ca="1" si="101"/>
        <v>0</v>
      </c>
      <c r="N133" s="35">
        <f t="shared" ca="1" si="101"/>
        <v>0</v>
      </c>
      <c r="O133" s="35">
        <f t="shared" ca="1" si="101"/>
        <v>0</v>
      </c>
      <c r="P133" s="130">
        <f t="shared" ca="1" si="101"/>
        <v>0</v>
      </c>
      <c r="Q133" s="294">
        <f t="array" aca="1" ref="Q133:Q145" ca="1">F7:F19</f>
        <v>223558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102">C133+1</f>
        <v>2</v>
      </c>
      <c r="D134" s="129">
        <f t="shared" ca="1" si="101"/>
        <v>0</v>
      </c>
      <c r="E134" s="35">
        <f t="shared" ca="1" si="101"/>
        <v>0</v>
      </c>
      <c r="F134" s="35">
        <f t="shared" ca="1" si="101"/>
        <v>0</v>
      </c>
      <c r="G134" s="35">
        <f t="shared" ca="1" si="101"/>
        <v>0</v>
      </c>
      <c r="H134" s="35">
        <f t="shared" ca="1" si="101"/>
        <v>0</v>
      </c>
      <c r="I134" s="35">
        <f t="shared" ca="1" si="101"/>
        <v>0</v>
      </c>
      <c r="J134" s="35">
        <f t="shared" ca="1" si="101"/>
        <v>0</v>
      </c>
      <c r="K134" s="35">
        <f t="shared" ca="1" si="101"/>
        <v>0</v>
      </c>
      <c r="L134" s="35">
        <f t="shared" ca="1" si="101"/>
        <v>0</v>
      </c>
      <c r="M134" s="35">
        <f t="shared" ca="1" si="101"/>
        <v>0</v>
      </c>
      <c r="N134" s="35">
        <f t="shared" ca="1" si="101"/>
        <v>0</v>
      </c>
      <c r="O134" s="35">
        <f t="shared" ca="1" si="101"/>
        <v>0</v>
      </c>
      <c r="P134" s="130">
        <f t="shared" ca="1" si="101"/>
        <v>0</v>
      </c>
      <c r="Q134" s="294">
        <f ca="1"/>
        <v>224036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102"/>
        <v>3</v>
      </c>
      <c r="D135" s="129">
        <f t="shared" ca="1" si="101"/>
        <v>0</v>
      </c>
      <c r="E135" s="35">
        <f t="shared" ca="1" si="101"/>
        <v>0</v>
      </c>
      <c r="F135" s="35">
        <f t="shared" ca="1" si="101"/>
        <v>0</v>
      </c>
      <c r="G135" s="35">
        <f t="shared" ca="1" si="101"/>
        <v>0</v>
      </c>
      <c r="H135" s="35">
        <f t="shared" ca="1" si="101"/>
        <v>0</v>
      </c>
      <c r="I135" s="35">
        <f t="shared" ca="1" si="101"/>
        <v>0</v>
      </c>
      <c r="J135" s="35">
        <f t="shared" ca="1" si="101"/>
        <v>0</v>
      </c>
      <c r="K135" s="35">
        <f t="shared" ca="1" si="101"/>
        <v>0</v>
      </c>
      <c r="L135" s="35">
        <f t="shared" ca="1" si="101"/>
        <v>0</v>
      </c>
      <c r="M135" s="35">
        <f t="shared" ca="1" si="101"/>
        <v>0</v>
      </c>
      <c r="N135" s="35">
        <f t="shared" ca="1" si="101"/>
        <v>0</v>
      </c>
      <c r="O135" s="35">
        <f t="shared" ca="1" si="101"/>
        <v>0</v>
      </c>
      <c r="P135" s="130">
        <f t="shared" ca="1" si="101"/>
        <v>0</v>
      </c>
      <c r="Q135" s="294">
        <f ca="1"/>
        <v>223697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102"/>
        <v>4</v>
      </c>
      <c r="D136" s="129">
        <f t="shared" ca="1" si="101"/>
        <v>0</v>
      </c>
      <c r="E136" s="35">
        <f t="shared" ca="1" si="101"/>
        <v>0</v>
      </c>
      <c r="F136" s="35">
        <f t="shared" ca="1" si="101"/>
        <v>0</v>
      </c>
      <c r="G136" s="35">
        <f t="shared" ca="1" si="101"/>
        <v>209.70982722756489</v>
      </c>
      <c r="H136" s="35">
        <f t="shared" ca="1" si="101"/>
        <v>216.73476140956458</v>
      </c>
      <c r="I136" s="35">
        <f t="shared" ca="1" si="101"/>
        <v>288.1665639998368</v>
      </c>
      <c r="J136" s="35">
        <f t="shared" ca="1" si="101"/>
        <v>263.80700720385005</v>
      </c>
      <c r="K136" s="35">
        <f t="shared" ca="1" si="101"/>
        <v>265.8085113391241</v>
      </c>
      <c r="L136" s="35">
        <f t="shared" ca="1" si="101"/>
        <v>241.7861090048996</v>
      </c>
      <c r="M136" s="35">
        <f t="shared" ca="1" si="101"/>
        <v>261.83490252495017</v>
      </c>
      <c r="N136" s="35">
        <f t="shared" ca="1" si="101"/>
        <v>239.98016024436248</v>
      </c>
      <c r="O136" s="35">
        <f t="shared" ca="1" si="101"/>
        <v>253.819038652579</v>
      </c>
      <c r="P136" s="130">
        <f t="shared" ca="1" si="101"/>
        <v>257.12954113557396</v>
      </c>
      <c r="Q136" s="294">
        <f ca="1"/>
        <v>214444.30527291063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102"/>
        <v>5</v>
      </c>
      <c r="D137" s="129">
        <f t="shared" ca="1" si="101"/>
        <v>0</v>
      </c>
      <c r="E137" s="35">
        <f t="shared" ca="1" si="101"/>
        <v>0</v>
      </c>
      <c r="F137" s="35">
        <f t="shared" ca="1" si="101"/>
        <v>0</v>
      </c>
      <c r="G137" s="35">
        <f t="shared" ca="1" si="101"/>
        <v>216.73476140956458</v>
      </c>
      <c r="H137" s="35">
        <f t="shared" ca="1" si="101"/>
        <v>1679.3570069892821</v>
      </c>
      <c r="I137" s="35">
        <f t="shared" ca="1" si="101"/>
        <v>2232.8422782105458</v>
      </c>
      <c r="J137" s="35">
        <f t="shared" ca="1" si="101"/>
        <v>2044.0936338932231</v>
      </c>
      <c r="K137" s="35">
        <f t="shared" ca="1" si="101"/>
        <v>2059.6021751730354</v>
      </c>
      <c r="L137" s="35">
        <f t="shared" ca="1" si="101"/>
        <v>1873.4659530814583</v>
      </c>
      <c r="M137" s="35">
        <f t="shared" ca="1" si="101"/>
        <v>2028.8128926337788</v>
      </c>
      <c r="N137" s="35">
        <f t="shared" ca="1" si="101"/>
        <v>1859.4726615321604</v>
      </c>
      <c r="O137" s="35">
        <f t="shared" ca="1" si="101"/>
        <v>1966.7024260266226</v>
      </c>
      <c r="P137" s="130">
        <f t="shared" ca="1" si="101"/>
        <v>1992.3536667658373</v>
      </c>
      <c r="Q137" s="294">
        <f ca="1"/>
        <v>221627.83667991587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102"/>
        <v>6</v>
      </c>
      <c r="D138" s="129">
        <f t="shared" ca="1" si="101"/>
        <v>0</v>
      </c>
      <c r="E138" s="35">
        <f t="shared" ca="1" si="101"/>
        <v>0</v>
      </c>
      <c r="F138" s="35">
        <f t="shared" ca="1" si="101"/>
        <v>0</v>
      </c>
      <c r="G138" s="35">
        <f t="shared" ca="1" si="101"/>
        <v>288.1665639998368</v>
      </c>
      <c r="H138" s="35">
        <f t="shared" ca="1" si="101"/>
        <v>2232.8422782105458</v>
      </c>
      <c r="I138" s="35">
        <f t="shared" ca="1" si="101"/>
        <v>3517.7140768800959</v>
      </c>
      <c r="J138" s="35">
        <f t="shared" ca="1" si="101"/>
        <v>3220.3514867919157</v>
      </c>
      <c r="K138" s="35">
        <f t="shared" ca="1" si="101"/>
        <v>3244.7842980586365</v>
      </c>
      <c r="L138" s="35">
        <f t="shared" ca="1" si="101"/>
        <v>2951.5374283363503</v>
      </c>
      <c r="M138" s="35">
        <f t="shared" ca="1" si="101"/>
        <v>3196.2775613032836</v>
      </c>
      <c r="N138" s="35">
        <f t="shared" ca="1" si="101"/>
        <v>2929.4918055240205</v>
      </c>
      <c r="O138" s="35">
        <f t="shared" ca="1" si="101"/>
        <v>3098.4261076481312</v>
      </c>
      <c r="P138" s="130">
        <f t="shared" ca="1" si="101"/>
        <v>3138.8381562367535</v>
      </c>
      <c r="Q138" s="294">
        <f ca="1"/>
        <v>294672.30714357353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102"/>
        <v>7</v>
      </c>
      <c r="D139" s="129">
        <f t="shared" ca="1" si="101"/>
        <v>0</v>
      </c>
      <c r="E139" s="35">
        <f t="shared" ca="1" si="101"/>
        <v>0</v>
      </c>
      <c r="F139" s="35">
        <f t="shared" ca="1" si="101"/>
        <v>0</v>
      </c>
      <c r="G139" s="35">
        <f t="shared" ca="1" si="101"/>
        <v>263.80700720385005</v>
      </c>
      <c r="H139" s="35">
        <f t="shared" ca="1" si="101"/>
        <v>2044.0936338932231</v>
      </c>
      <c r="I139" s="35">
        <f t="shared" ca="1" si="101"/>
        <v>3220.3514867919157</v>
      </c>
      <c r="J139" s="35">
        <f t="shared" ca="1" si="101"/>
        <v>16949.605440271203</v>
      </c>
      <c r="K139" s="35">
        <f t="shared" ca="1" si="101"/>
        <v>17078.202120623035</v>
      </c>
      <c r="L139" s="35">
        <f t="shared" ca="1" si="101"/>
        <v>15534.762294637196</v>
      </c>
      <c r="M139" s="35">
        <f t="shared" ca="1" si="101"/>
        <v>16822.897675573975</v>
      </c>
      <c r="N139" s="35">
        <f t="shared" ca="1" si="101"/>
        <v>15418.730050987208</v>
      </c>
      <c r="O139" s="35">
        <f t="shared" ca="1" si="101"/>
        <v>16307.878262937111</v>
      </c>
      <c r="P139" s="130">
        <f t="shared" ca="1" si="101"/>
        <v>16520.578113068248</v>
      </c>
      <c r="Q139" s="294">
        <f ca="1"/>
        <v>269762.80098007433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102"/>
        <v>8</v>
      </c>
      <c r="D140" s="129">
        <f t="shared" ca="1" si="101"/>
        <v>0</v>
      </c>
      <c r="E140" s="35">
        <f t="shared" ca="1" si="101"/>
        <v>0</v>
      </c>
      <c r="F140" s="35">
        <f t="shared" ca="1" si="101"/>
        <v>0</v>
      </c>
      <c r="G140" s="35">
        <f t="shared" ca="1" si="101"/>
        <v>265.8085113391241</v>
      </c>
      <c r="H140" s="35">
        <f t="shared" ca="1" si="101"/>
        <v>2059.6021751730354</v>
      </c>
      <c r="I140" s="35">
        <f t="shared" ca="1" si="101"/>
        <v>3244.7842980586365</v>
      </c>
      <c r="J140" s="35">
        <f t="shared" ca="1" si="101"/>
        <v>17078.202120623035</v>
      </c>
      <c r="K140" s="35">
        <f t="shared" ca="1" si="101"/>
        <v>19757.009408528858</v>
      </c>
      <c r="L140" s="35">
        <f t="shared" ca="1" si="101"/>
        <v>17971.472795943791</v>
      </c>
      <c r="M140" s="35">
        <f t="shared" ca="1" si="101"/>
        <v>19461.659096637279</v>
      </c>
      <c r="N140" s="35">
        <f t="shared" ca="1" si="101"/>
        <v>17837.240274669366</v>
      </c>
      <c r="O140" s="35">
        <f t="shared" ca="1" si="101"/>
        <v>18865.856136280327</v>
      </c>
      <c r="P140" s="130">
        <f t="shared" ca="1" si="101"/>
        <v>19111.919094813828</v>
      </c>
      <c r="Q140" s="294">
        <f ca="1"/>
        <v>271809.49173111835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102"/>
        <v>9</v>
      </c>
      <c r="D141" s="129">
        <f t="shared" ca="1" si="101"/>
        <v>0</v>
      </c>
      <c r="E141" s="35">
        <f t="shared" ca="1" si="101"/>
        <v>0</v>
      </c>
      <c r="F141" s="35">
        <f t="shared" ca="1" si="101"/>
        <v>0</v>
      </c>
      <c r="G141" s="35">
        <f t="shared" ca="1" si="101"/>
        <v>241.7861090048996</v>
      </c>
      <c r="H141" s="35">
        <f t="shared" ca="1" si="101"/>
        <v>1873.4659530814583</v>
      </c>
      <c r="I141" s="35">
        <f t="shared" ca="1" si="101"/>
        <v>2951.5374283363503</v>
      </c>
      <c r="J141" s="35">
        <f t="shared" ca="1" si="101"/>
        <v>15534.762294637196</v>
      </c>
      <c r="K141" s="35">
        <f t="shared" ca="1" si="101"/>
        <v>17971.472795943791</v>
      </c>
      <c r="L141" s="35">
        <f t="shared" ca="1" si="101"/>
        <v>212051.3306561615</v>
      </c>
      <c r="M141" s="35">
        <f t="shared" ca="1" si="101"/>
        <v>229634.52996183871</v>
      </c>
      <c r="N141" s="35">
        <f t="shared" ca="1" si="101"/>
        <v>210467.47689655208</v>
      </c>
      <c r="O141" s="35">
        <f t="shared" ca="1" si="101"/>
        <v>222604.45446457138</v>
      </c>
      <c r="P141" s="130">
        <f t="shared" ca="1" si="101"/>
        <v>225507.83241109096</v>
      </c>
      <c r="Q141" s="294">
        <f ca="1"/>
        <v>247244.75173941997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102"/>
        <v>10</v>
      </c>
      <c r="D142" s="129">
        <f t="shared" ca="1" si="101"/>
        <v>0</v>
      </c>
      <c r="E142" s="35">
        <f t="shared" ca="1" si="101"/>
        <v>0</v>
      </c>
      <c r="F142" s="35">
        <f t="shared" ca="1" si="101"/>
        <v>0</v>
      </c>
      <c r="G142" s="35">
        <f t="shared" ca="1" si="101"/>
        <v>261.83490252495017</v>
      </c>
      <c r="H142" s="35">
        <f t="shared" ca="1" si="101"/>
        <v>2028.8128926337788</v>
      </c>
      <c r="I142" s="35">
        <f t="shared" ca="1" si="101"/>
        <v>3196.2775613032836</v>
      </c>
      <c r="J142" s="35">
        <f t="shared" ca="1" si="101"/>
        <v>16822.897675573975</v>
      </c>
      <c r="K142" s="35">
        <f t="shared" ca="1" si="101"/>
        <v>19461.659096637279</v>
      </c>
      <c r="L142" s="35">
        <f t="shared" ca="1" si="101"/>
        <v>229634.52996183871</v>
      </c>
      <c r="M142" s="35">
        <f t="shared" ca="1" si="101"/>
        <v>428423.04796961218</v>
      </c>
      <c r="N142" s="35">
        <f t="shared" ca="1" si="101"/>
        <v>392663.585765953</v>
      </c>
      <c r="O142" s="35">
        <f t="shared" ca="1" si="101"/>
        <v>415307.22269500606</v>
      </c>
      <c r="P142" s="130">
        <f t="shared" ca="1" si="101"/>
        <v>420723.97787316854</v>
      </c>
      <c r="Q142" s="294">
        <f ca="1"/>
        <v>267746.17341720272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102"/>
        <v>11</v>
      </c>
      <c r="D143" s="129">
        <f t="shared" ca="1" si="101"/>
        <v>0</v>
      </c>
      <c r="E143" s="35">
        <f t="shared" ca="1" si="101"/>
        <v>0</v>
      </c>
      <c r="F143" s="35">
        <f t="shared" ca="1" si="101"/>
        <v>0</v>
      </c>
      <c r="G143" s="35">
        <f t="shared" ca="1" si="101"/>
        <v>239.98016024436248</v>
      </c>
      <c r="H143" s="35">
        <f t="shared" ca="1" si="101"/>
        <v>1859.4726615321604</v>
      </c>
      <c r="I143" s="35">
        <f t="shared" ca="1" si="101"/>
        <v>2929.4918055240205</v>
      </c>
      <c r="J143" s="35">
        <f t="shared" ca="1" si="101"/>
        <v>15418.730050987208</v>
      </c>
      <c r="K143" s="35">
        <f t="shared" ca="1" si="101"/>
        <v>17837.240274669366</v>
      </c>
      <c r="L143" s="35">
        <f t="shared" ca="1" si="101"/>
        <v>210467.47689655208</v>
      </c>
      <c r="M143" s="35">
        <f t="shared" ca="1" si="101"/>
        <v>392663.585765953</v>
      </c>
      <c r="N143" s="35">
        <f t="shared" ca="1" si="101"/>
        <v>858362.90515479154</v>
      </c>
      <c r="O143" s="35">
        <f t="shared" ca="1" si="101"/>
        <v>907861.91316639108</v>
      </c>
      <c r="P143" s="130">
        <f t="shared" ca="1" si="101"/>
        <v>919702.94421634206</v>
      </c>
      <c r="Q143" s="294">
        <f ca="1"/>
        <v>245398.03128558255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102"/>
        <v>12</v>
      </c>
      <c r="D144" s="129">
        <f t="shared" ca="1" si="101"/>
        <v>0</v>
      </c>
      <c r="E144" s="35">
        <f t="shared" ca="1" si="101"/>
        <v>0</v>
      </c>
      <c r="F144" s="35">
        <f t="shared" ca="1" si="101"/>
        <v>0</v>
      </c>
      <c r="G144" s="35">
        <f t="shared" ca="1" si="101"/>
        <v>253.819038652579</v>
      </c>
      <c r="H144" s="35">
        <f t="shared" ca="1" si="101"/>
        <v>1966.7024260266226</v>
      </c>
      <c r="I144" s="35">
        <f t="shared" ca="1" si="101"/>
        <v>3098.4261076481312</v>
      </c>
      <c r="J144" s="35">
        <f t="shared" ca="1" si="101"/>
        <v>16307.878262937111</v>
      </c>
      <c r="K144" s="35">
        <f t="shared" ca="1" si="101"/>
        <v>18865.856136280327</v>
      </c>
      <c r="L144" s="35">
        <f t="shared" ca="1" si="101"/>
        <v>222604.45446457138</v>
      </c>
      <c r="M144" s="35">
        <f t="shared" ca="1" si="101"/>
        <v>415307.22269500606</v>
      </c>
      <c r="N144" s="35">
        <f t="shared" ca="1" si="101"/>
        <v>907861.91316639108</v>
      </c>
      <c r="O144" s="35">
        <f t="shared" ca="1" si="101"/>
        <v>3285000.591564382</v>
      </c>
      <c r="P144" s="130">
        <f t="shared" ca="1" si="101"/>
        <v>3327846.0876026014</v>
      </c>
      <c r="Q144" s="294">
        <f ca="1"/>
        <v>259549.34076516135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102"/>
        <v>13</v>
      </c>
      <c r="D145" s="58">
        <f t="shared" ca="1" si="101"/>
        <v>0</v>
      </c>
      <c r="E145" s="46">
        <f t="shared" ca="1" si="101"/>
        <v>0</v>
      </c>
      <c r="F145" s="46">
        <f t="shared" ca="1" si="101"/>
        <v>0</v>
      </c>
      <c r="G145" s="46">
        <f t="shared" ca="1" si="101"/>
        <v>257.12954113557396</v>
      </c>
      <c r="H145" s="46">
        <f t="shared" ca="1" si="101"/>
        <v>1992.3536667658373</v>
      </c>
      <c r="I145" s="46">
        <f t="shared" ca="1" si="101"/>
        <v>3138.8381562367535</v>
      </c>
      <c r="J145" s="46">
        <f t="shared" ca="1" si="101"/>
        <v>16520.578113068248</v>
      </c>
      <c r="K145" s="46">
        <f t="shared" ca="1" si="101"/>
        <v>19111.919094813828</v>
      </c>
      <c r="L145" s="46">
        <f t="shared" ca="1" si="101"/>
        <v>225507.83241109096</v>
      </c>
      <c r="M145" s="46">
        <f t="shared" ca="1" si="101"/>
        <v>420723.97787316854</v>
      </c>
      <c r="N145" s="46">
        <f t="shared" ca="1" si="101"/>
        <v>919702.94421634206</v>
      </c>
      <c r="O145" s="46">
        <f t="shared" ca="1" si="101"/>
        <v>3327846.0876026014</v>
      </c>
      <c r="P145" s="131">
        <f t="shared" ca="1" si="101"/>
        <v>9822515.4927119818</v>
      </c>
      <c r="Q145" s="295">
        <f ca="1"/>
        <v>262934.58224123076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223558</v>
      </c>
      <c r="E146" s="261">
        <f ca="1"/>
        <v>224036</v>
      </c>
      <c r="F146" s="261">
        <f ca="1"/>
        <v>223697</v>
      </c>
      <c r="G146" s="261">
        <f ca="1"/>
        <v>214444.30527291063</v>
      </c>
      <c r="H146" s="261">
        <f ca="1"/>
        <v>221627.83667991587</v>
      </c>
      <c r="I146" s="261">
        <f ca="1"/>
        <v>294672.30714357353</v>
      </c>
      <c r="J146" s="261">
        <f ca="1"/>
        <v>269762.80098007433</v>
      </c>
      <c r="K146" s="261">
        <f ca="1"/>
        <v>271809.49173111835</v>
      </c>
      <c r="L146" s="261">
        <f ca="1"/>
        <v>247244.75173941997</v>
      </c>
      <c r="M146" s="261">
        <f ca="1"/>
        <v>267746.17341720272</v>
      </c>
      <c r="N146" s="261">
        <f ca="1"/>
        <v>245398.03128558255</v>
      </c>
      <c r="O146" s="261">
        <f ca="1"/>
        <v>259549.34076516135</v>
      </c>
      <c r="P146" s="262">
        <f ca="1"/>
        <v>262934.58224123076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1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103">D98</f>
        <v>1</v>
      </c>
      <c r="E150" s="67">
        <f t="shared" si="103"/>
        <v>2</v>
      </c>
      <c r="F150" s="67">
        <f t="shared" si="103"/>
        <v>3</v>
      </c>
      <c r="G150" s="67">
        <f t="shared" si="103"/>
        <v>4</v>
      </c>
      <c r="H150" s="67">
        <f t="shared" si="103"/>
        <v>5</v>
      </c>
      <c r="I150" s="67">
        <f t="shared" si="103"/>
        <v>6</v>
      </c>
      <c r="J150" s="67">
        <f t="shared" si="103"/>
        <v>7</v>
      </c>
      <c r="K150" s="67">
        <f t="shared" si="103"/>
        <v>8</v>
      </c>
      <c r="L150" s="67">
        <f t="shared" si="103"/>
        <v>9</v>
      </c>
      <c r="M150" s="67">
        <f t="shared" si="103"/>
        <v>10</v>
      </c>
      <c r="N150" s="67">
        <f t="shared" si="103"/>
        <v>11</v>
      </c>
      <c r="O150" s="67">
        <f t="shared" si="103"/>
        <v>12</v>
      </c>
      <c r="P150" s="67">
        <f t="shared" si="103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104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105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104"/>
        <v>2007</v>
      </c>
      <c r="C152" s="354">
        <f t="shared" ref="C152:C163" si="106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0</v>
      </c>
      <c r="P152" s="136"/>
      <c r="Q152" s="292">
        <f t="shared" si="105"/>
        <v>0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104"/>
        <v>2008</v>
      </c>
      <c r="C153" s="354">
        <f t="shared" si="106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0</v>
      </c>
      <c r="O153" s="136"/>
      <c r="P153" s="136"/>
      <c r="Q153" s="292">
        <f t="shared" si="105"/>
        <v>0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104"/>
        <v>2009</v>
      </c>
      <c r="C154" s="354">
        <f t="shared" si="106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1.4275326627487659E-8</v>
      </c>
      <c r="N154" s="136"/>
      <c r="O154" s="136"/>
      <c r="P154" s="136"/>
      <c r="Q154" s="292">
        <f t="shared" si="105"/>
        <v>1.4275326627487659E-8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104"/>
        <v>2010</v>
      </c>
      <c r="C155" s="354">
        <f t="shared" si="106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1.184137299993662E-7</v>
      </c>
      <c r="M155" s="136"/>
      <c r="N155" s="136"/>
      <c r="O155" s="136"/>
      <c r="P155" s="136"/>
      <c r="Q155" s="292">
        <f t="shared" si="105"/>
        <v>1.184137299993662E-7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104"/>
        <v>2011</v>
      </c>
      <c r="C156" s="354">
        <f t="shared" si="106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2.3758502861350151E-8</v>
      </c>
      <c r="L156" s="136"/>
      <c r="M156" s="136"/>
      <c r="N156" s="136"/>
      <c r="O156" s="136"/>
      <c r="P156" s="136"/>
      <c r="Q156" s="292">
        <f t="shared" si="105"/>
        <v>2.3758502861350151E-8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104"/>
        <v>2012</v>
      </c>
      <c r="C157" s="354">
        <f t="shared" si="106"/>
        <v>7</v>
      </c>
      <c r="D157" s="114"/>
      <c r="E157" s="136"/>
      <c r="F157" s="136"/>
      <c r="G157" s="136"/>
      <c r="H157" s="136"/>
      <c r="I157" s="136"/>
      <c r="J157" s="136">
        <f>J105</f>
        <v>9.9996946858868425E-7</v>
      </c>
      <c r="K157" s="136"/>
      <c r="L157" s="136"/>
      <c r="M157" s="136"/>
      <c r="N157" s="136"/>
      <c r="O157" s="136"/>
      <c r="P157" s="136"/>
      <c r="Q157" s="292">
        <f t="shared" si="105"/>
        <v>9.9996946858868425E-7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104"/>
        <v>2013</v>
      </c>
      <c r="C158" s="354">
        <f t="shared" si="106"/>
        <v>8</v>
      </c>
      <c r="D158" s="114"/>
      <c r="E158" s="136"/>
      <c r="F158" s="136"/>
      <c r="G158" s="136"/>
      <c r="H158" s="136"/>
      <c r="I158" s="136">
        <f>I106</f>
        <v>2.1222662812075377E-7</v>
      </c>
      <c r="J158" s="136"/>
      <c r="K158" s="136"/>
      <c r="L158" s="136"/>
      <c r="M158" s="136"/>
      <c r="N158" s="136"/>
      <c r="O158" s="136"/>
      <c r="P158" s="136"/>
      <c r="Q158" s="292">
        <f t="shared" si="105"/>
        <v>2.1222662812075377E-7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104"/>
        <v>2014</v>
      </c>
      <c r="C159" s="354">
        <f t="shared" si="106"/>
        <v>9</v>
      </c>
      <c r="D159" s="114"/>
      <c r="E159" s="136"/>
      <c r="F159" s="136"/>
      <c r="G159" s="136"/>
      <c r="H159" s="136">
        <f>H107</f>
        <v>2.5166750142765741E-5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105"/>
        <v>2.5166750142765741E-5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104"/>
        <v>2015</v>
      </c>
      <c r="C160" s="354">
        <f t="shared" si="106"/>
        <v>10</v>
      </c>
      <c r="D160" s="114"/>
      <c r="E160" s="136"/>
      <c r="F160" s="136"/>
      <c r="G160" s="136">
        <f>G108</f>
        <v>2.0516617557533606E-5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105"/>
        <v>2.0516617557533606E-5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104"/>
        <v>2016</v>
      </c>
      <c r="C161" s="354">
        <f t="shared" si="106"/>
        <v>11</v>
      </c>
      <c r="D161" s="114"/>
      <c r="E161" s="136"/>
      <c r="F161" s="136">
        <f>F109</f>
        <v>8.2931009186237596E-5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105"/>
        <v>8.2931009186237596E-5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106"/>
        <v>12</v>
      </c>
      <c r="D162" s="114"/>
      <c r="E162" s="136">
        <f>E110</f>
        <v>3.5952508944003418E-4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105"/>
        <v>3.5952508944003418E-4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106"/>
        <v>13</v>
      </c>
      <c r="D163" s="113">
        <f>D111</f>
        <v>1.0517522162936453E-3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105"/>
        <v>1.0517522162936453E-3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1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107">D115</f>
        <v>1</v>
      </c>
      <c r="E167" s="67">
        <f t="shared" si="107"/>
        <v>2</v>
      </c>
      <c r="F167" s="67">
        <f t="shared" si="107"/>
        <v>3</v>
      </c>
      <c r="G167" s="67">
        <f t="shared" si="107"/>
        <v>4</v>
      </c>
      <c r="H167" s="67">
        <f t="shared" si="107"/>
        <v>5</v>
      </c>
      <c r="I167" s="67">
        <f t="shared" si="107"/>
        <v>6</v>
      </c>
      <c r="J167" s="67">
        <f t="shared" si="107"/>
        <v>7</v>
      </c>
      <c r="K167" s="67">
        <f t="shared" si="107"/>
        <v>8</v>
      </c>
      <c r="L167" s="67">
        <f t="shared" si="107"/>
        <v>9</v>
      </c>
      <c r="M167" s="67">
        <f t="shared" si="107"/>
        <v>10</v>
      </c>
      <c r="N167" s="67">
        <f t="shared" si="107"/>
        <v>11</v>
      </c>
      <c r="O167" s="67">
        <f t="shared" si="107"/>
        <v>12</v>
      </c>
      <c r="P167" s="67">
        <f t="shared" si="107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108">B169-1</f>
        <v>2006</v>
      </c>
      <c r="C168" s="354">
        <v>1</v>
      </c>
      <c r="D168" s="259" t="str">
        <f t="shared" ref="D168:P168" si="109">IF(D116="","",IF($C64+D$63=$M$1+1,D116,D116*D$40/D$39))</f>
        <v/>
      </c>
      <c r="E168" s="296" t="str">
        <f t="shared" si="109"/>
        <v/>
      </c>
      <c r="F168" s="296" t="str">
        <f t="shared" si="109"/>
        <v/>
      </c>
      <c r="G168" s="296" t="str">
        <f t="shared" si="109"/>
        <v/>
      </c>
      <c r="H168" s="296" t="str">
        <f t="shared" si="109"/>
        <v/>
      </c>
      <c r="I168" s="296" t="str">
        <f t="shared" si="109"/>
        <v/>
      </c>
      <c r="J168" s="296" t="str">
        <f t="shared" si="109"/>
        <v/>
      </c>
      <c r="K168" s="296" t="str">
        <f t="shared" si="109"/>
        <v/>
      </c>
      <c r="L168" s="296" t="str">
        <f t="shared" si="109"/>
        <v/>
      </c>
      <c r="M168" s="296" t="str">
        <f t="shared" si="109"/>
        <v/>
      </c>
      <c r="N168" s="296" t="str">
        <f t="shared" si="109"/>
        <v/>
      </c>
      <c r="O168" s="296" t="str">
        <f t="shared" si="109"/>
        <v/>
      </c>
      <c r="P168" s="296" t="str">
        <f t="shared" ca="1" si="109"/>
        <v/>
      </c>
      <c r="Q168" s="292">
        <f t="shared" ref="Q168:Q180" ca="1" si="110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108"/>
        <v>2007</v>
      </c>
      <c r="C169" s="354">
        <f t="shared" ref="C169:C180" si="111">C168+1</f>
        <v>2</v>
      </c>
      <c r="D169" s="259" t="str">
        <f t="shared" ref="D169:P169" si="112">IF(D117="","",IF($C65+D$63=$M$1+1,D117,D117*D$40/D$39))</f>
        <v/>
      </c>
      <c r="E169" s="296" t="str">
        <f t="shared" si="112"/>
        <v/>
      </c>
      <c r="F169" s="296" t="str">
        <f t="shared" si="112"/>
        <v/>
      </c>
      <c r="G169" s="296" t="str">
        <f t="shared" si="112"/>
        <v/>
      </c>
      <c r="H169" s="296" t="str">
        <f t="shared" si="112"/>
        <v/>
      </c>
      <c r="I169" s="296" t="str">
        <f t="shared" si="112"/>
        <v/>
      </c>
      <c r="J169" s="296" t="str">
        <f t="shared" si="112"/>
        <v/>
      </c>
      <c r="K169" s="296" t="str">
        <f t="shared" si="112"/>
        <v/>
      </c>
      <c r="L169" s="296" t="str">
        <f t="shared" si="112"/>
        <v/>
      </c>
      <c r="M169" s="296" t="str">
        <f t="shared" si="112"/>
        <v/>
      </c>
      <c r="N169" s="296" t="str">
        <f t="shared" si="112"/>
        <v/>
      </c>
      <c r="O169" s="296">
        <f t="shared" ca="1" si="112"/>
        <v>0</v>
      </c>
      <c r="P169" s="296" t="str">
        <f t="shared" ca="1" si="112"/>
        <v/>
      </c>
      <c r="Q169" s="292">
        <f t="shared" ca="1" si="110"/>
        <v>0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108"/>
        <v>2008</v>
      </c>
      <c r="C170" s="354">
        <f t="shared" si="111"/>
        <v>3</v>
      </c>
      <c r="D170" s="259" t="str">
        <f t="shared" ref="D170:P170" si="113">IF(D118="","",IF($C66+D$63=$M$1+1,D118,D118*D$40/D$39))</f>
        <v/>
      </c>
      <c r="E170" s="296" t="str">
        <f t="shared" si="113"/>
        <v/>
      </c>
      <c r="F170" s="296" t="str">
        <f t="shared" si="113"/>
        <v/>
      </c>
      <c r="G170" s="296" t="str">
        <f t="shared" si="113"/>
        <v/>
      </c>
      <c r="H170" s="296" t="str">
        <f t="shared" si="113"/>
        <v/>
      </c>
      <c r="I170" s="296" t="str">
        <f t="shared" si="113"/>
        <v/>
      </c>
      <c r="J170" s="296" t="str">
        <f t="shared" si="113"/>
        <v/>
      </c>
      <c r="K170" s="296" t="str">
        <f t="shared" si="113"/>
        <v/>
      </c>
      <c r="L170" s="296" t="str">
        <f t="shared" si="113"/>
        <v/>
      </c>
      <c r="M170" s="296" t="str">
        <f t="shared" si="113"/>
        <v/>
      </c>
      <c r="N170" s="296">
        <f t="shared" ca="1" si="113"/>
        <v>0</v>
      </c>
      <c r="O170" s="296">
        <f t="shared" ca="1" si="113"/>
        <v>0</v>
      </c>
      <c r="P170" s="296" t="str">
        <f t="shared" ca="1" si="113"/>
        <v/>
      </c>
      <c r="Q170" s="292">
        <f t="shared" ca="1" si="110"/>
        <v>0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108"/>
        <v>2009</v>
      </c>
      <c r="C171" s="354">
        <f t="shared" si="111"/>
        <v>4</v>
      </c>
      <c r="D171" s="259" t="str">
        <f t="shared" ref="D171:P171" si="114">IF(D119="","",IF($C67+D$63=$M$1+1,D119,D119*D$40/D$39))</f>
        <v/>
      </c>
      <c r="E171" s="296" t="str">
        <f t="shared" si="114"/>
        <v/>
      </c>
      <c r="F171" s="296" t="str">
        <f t="shared" si="114"/>
        <v/>
      </c>
      <c r="G171" s="296" t="str">
        <f t="shared" si="114"/>
        <v/>
      </c>
      <c r="H171" s="296" t="str">
        <f t="shared" si="114"/>
        <v/>
      </c>
      <c r="I171" s="296" t="str">
        <f t="shared" si="114"/>
        <v/>
      </c>
      <c r="J171" s="296" t="str">
        <f t="shared" si="114"/>
        <v/>
      </c>
      <c r="K171" s="296" t="str">
        <f t="shared" si="114"/>
        <v/>
      </c>
      <c r="L171" s="296" t="str">
        <f t="shared" si="114"/>
        <v/>
      </c>
      <c r="M171" s="296">
        <f t="shared" ca="1" si="114"/>
        <v>4.5602614978831437E-9</v>
      </c>
      <c r="N171" s="296">
        <f t="shared" ca="1" si="114"/>
        <v>0</v>
      </c>
      <c r="O171" s="296">
        <f t="shared" ca="1" si="114"/>
        <v>0</v>
      </c>
      <c r="P171" s="296" t="str">
        <f t="shared" ca="1" si="114"/>
        <v/>
      </c>
      <c r="Q171" s="292">
        <f t="shared" ca="1" si="110"/>
        <v>4.5602614978831437E-9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108"/>
        <v>2010</v>
      </c>
      <c r="C172" s="354">
        <f t="shared" si="111"/>
        <v>5</v>
      </c>
      <c r="D172" s="259" t="str">
        <f t="shared" ref="D172:P172" si="115">IF(D120="","",IF($C68+D$63=$M$1+1,D120,D120*D$40/D$39))</f>
        <v/>
      </c>
      <c r="E172" s="296" t="str">
        <f t="shared" si="115"/>
        <v/>
      </c>
      <c r="F172" s="296" t="str">
        <f t="shared" si="115"/>
        <v/>
      </c>
      <c r="G172" s="296" t="str">
        <f t="shared" si="115"/>
        <v/>
      </c>
      <c r="H172" s="296" t="str">
        <f t="shared" si="115"/>
        <v/>
      </c>
      <c r="I172" s="296" t="str">
        <f t="shared" si="115"/>
        <v/>
      </c>
      <c r="J172" s="296" t="str">
        <f t="shared" si="115"/>
        <v/>
      </c>
      <c r="K172" s="296" t="str">
        <f t="shared" si="115"/>
        <v/>
      </c>
      <c r="L172" s="296">
        <f t="shared" ca="1" si="115"/>
        <v>2.9629369696258209E-8</v>
      </c>
      <c r="M172" s="296">
        <f t="shared" ca="1" si="115"/>
        <v>1.1040794049358105E-9</v>
      </c>
      <c r="N172" s="296">
        <f t="shared" ca="1" si="115"/>
        <v>0</v>
      </c>
      <c r="O172" s="296">
        <f t="shared" ca="1" si="115"/>
        <v>0</v>
      </c>
      <c r="P172" s="296" t="str">
        <f t="shared" ca="1" si="115"/>
        <v/>
      </c>
      <c r="Q172" s="292">
        <f t="shared" ca="1" si="110"/>
        <v>3.0733449101194023E-8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108"/>
        <v>2011</v>
      </c>
      <c r="C173" s="354">
        <f t="shared" si="111"/>
        <v>6</v>
      </c>
      <c r="D173" s="259" t="str">
        <f t="shared" ref="D173:P173" si="116">IF(D121="","",IF($C69+D$63=$M$1+1,D121,D121*D$40/D$39))</f>
        <v/>
      </c>
      <c r="E173" s="296" t="str">
        <f t="shared" si="116"/>
        <v/>
      </c>
      <c r="F173" s="296" t="str">
        <f t="shared" si="116"/>
        <v/>
      </c>
      <c r="G173" s="296" t="str">
        <f t="shared" si="116"/>
        <v/>
      </c>
      <c r="H173" s="296" t="str">
        <f t="shared" si="116"/>
        <v/>
      </c>
      <c r="I173" s="296" t="str">
        <f t="shared" si="116"/>
        <v/>
      </c>
      <c r="J173" s="296" t="str">
        <f t="shared" si="116"/>
        <v/>
      </c>
      <c r="K173" s="296">
        <f t="shared" ca="1" si="116"/>
        <v>6.3222014416021481E-9</v>
      </c>
      <c r="L173" s="296">
        <f t="shared" ca="1" si="116"/>
        <v>5.9300267989693522E-9</v>
      </c>
      <c r="M173" s="296">
        <f t="shared" ca="1" si="116"/>
        <v>1.1040794049358105E-9</v>
      </c>
      <c r="N173" s="296">
        <f t="shared" ca="1" si="116"/>
        <v>0</v>
      </c>
      <c r="O173" s="296">
        <f t="shared" ca="1" si="116"/>
        <v>0</v>
      </c>
      <c r="P173" s="296" t="str">
        <f t="shared" ca="1" si="116"/>
        <v/>
      </c>
      <c r="Q173" s="292">
        <f t="shared" ca="1" si="110"/>
        <v>1.3356307645507311E-8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108"/>
        <v>2012</v>
      </c>
      <c r="C174" s="354">
        <f t="shared" si="111"/>
        <v>7</v>
      </c>
      <c r="D174" s="259" t="str">
        <f t="shared" ref="D174:P174" si="117">IF(D122="","",IF($C70+D$63=$M$1+1,D122,D122*D$40/D$39))</f>
        <v/>
      </c>
      <c r="E174" s="296" t="str">
        <f t="shared" si="117"/>
        <v/>
      </c>
      <c r="F174" s="296" t="str">
        <f t="shared" si="117"/>
        <v/>
      </c>
      <c r="G174" s="296" t="str">
        <f t="shared" si="117"/>
        <v/>
      </c>
      <c r="H174" s="296" t="str">
        <f t="shared" si="117"/>
        <v/>
      </c>
      <c r="I174" s="296" t="str">
        <f t="shared" si="117"/>
        <v/>
      </c>
      <c r="J174" s="296">
        <f t="shared" ca="1" si="117"/>
        <v>1.9240210004311554E-7</v>
      </c>
      <c r="K174" s="296">
        <f t="shared" ca="1" si="117"/>
        <v>1.3287664632331551E-9</v>
      </c>
      <c r="L174" s="296">
        <f t="shared" ca="1" si="117"/>
        <v>5.9300267989693522E-9</v>
      </c>
      <c r="M174" s="296">
        <f t="shared" ca="1" si="117"/>
        <v>1.1040794049358105E-9</v>
      </c>
      <c r="N174" s="296">
        <f t="shared" ca="1" si="117"/>
        <v>0</v>
      </c>
      <c r="O174" s="296">
        <f t="shared" ca="1" si="117"/>
        <v>0</v>
      </c>
      <c r="P174" s="296" t="str">
        <f t="shared" ca="1" si="117"/>
        <v/>
      </c>
      <c r="Q174" s="292">
        <f t="shared" ca="1" si="110"/>
        <v>2.0076497271025384E-7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108"/>
        <v>2013</v>
      </c>
      <c r="C175" s="354">
        <f t="shared" si="111"/>
        <v>8</v>
      </c>
      <c r="D175" s="259" t="str">
        <f t="shared" ref="D175:P175" si="118">IF(D123="","",IF($C71+D$63=$M$1+1,D123,D123*D$40/D$39))</f>
        <v/>
      </c>
      <c r="E175" s="296" t="str">
        <f t="shared" si="118"/>
        <v/>
      </c>
      <c r="F175" s="296" t="str">
        <f t="shared" si="118"/>
        <v/>
      </c>
      <c r="G175" s="296" t="str">
        <f t="shared" si="118"/>
        <v/>
      </c>
      <c r="H175" s="296" t="str">
        <f t="shared" si="118"/>
        <v/>
      </c>
      <c r="I175" s="296">
        <f t="shared" ca="1" si="118"/>
        <v>3.4504888325294289E-8</v>
      </c>
      <c r="J175" s="296">
        <f t="shared" ca="1" si="118"/>
        <v>3.1046168052697208E-8</v>
      </c>
      <c r="K175" s="296">
        <f t="shared" ca="1" si="118"/>
        <v>1.3287664632331551E-9</v>
      </c>
      <c r="L175" s="296">
        <f t="shared" ca="1" si="118"/>
        <v>5.9300267989693522E-9</v>
      </c>
      <c r="M175" s="296">
        <f t="shared" ca="1" si="118"/>
        <v>1.1040794049358105E-9</v>
      </c>
      <c r="N175" s="296">
        <f t="shared" ca="1" si="118"/>
        <v>0</v>
      </c>
      <c r="O175" s="296">
        <f t="shared" ca="1" si="118"/>
        <v>0</v>
      </c>
      <c r="P175" s="296" t="str">
        <f t="shared" ca="1" si="118"/>
        <v/>
      </c>
      <c r="Q175" s="292">
        <f t="shared" ca="1" si="110"/>
        <v>7.3913929045129813E-8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108"/>
        <v>2014</v>
      </c>
      <c r="C176" s="354">
        <f t="shared" si="111"/>
        <v>9</v>
      </c>
      <c r="D176" s="259" t="str">
        <f t="shared" ref="D176:P176" si="119">IF(D124="","",IF($C72+D$63=$M$1+1,D124,D124*D$40/D$39))</f>
        <v/>
      </c>
      <c r="E176" s="296" t="str">
        <f t="shared" si="119"/>
        <v/>
      </c>
      <c r="F176" s="296" t="str">
        <f t="shared" si="119"/>
        <v/>
      </c>
      <c r="G176" s="296" t="str">
        <f t="shared" si="119"/>
        <v/>
      </c>
      <c r="H176" s="296">
        <f t="shared" ca="1" si="119"/>
        <v>3.2014417092973839E-6</v>
      </c>
      <c r="I176" s="296">
        <f t="shared" ca="1" si="119"/>
        <v>4.8254367155457094E-9</v>
      </c>
      <c r="J176" s="296">
        <f t="shared" ca="1" si="119"/>
        <v>3.1046168052697208E-8</v>
      </c>
      <c r="K176" s="296">
        <f t="shared" ca="1" si="119"/>
        <v>1.3287664632331551E-9</v>
      </c>
      <c r="L176" s="296">
        <f t="shared" ca="1" si="119"/>
        <v>5.9300267989693522E-9</v>
      </c>
      <c r="M176" s="296">
        <f t="shared" ca="1" si="119"/>
        <v>1.1040794049358105E-9</v>
      </c>
      <c r="N176" s="296">
        <f t="shared" ca="1" si="119"/>
        <v>0</v>
      </c>
      <c r="O176" s="296">
        <f t="shared" ca="1" si="119"/>
        <v>0</v>
      </c>
      <c r="P176" s="296" t="str">
        <f t="shared" ca="1" si="119"/>
        <v/>
      </c>
      <c r="Q176" s="292">
        <f t="shared" ca="1" si="110"/>
        <v>3.2456761867327656E-6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108"/>
        <v>2015</v>
      </c>
      <c r="C177" s="354">
        <f t="shared" si="111"/>
        <v>10</v>
      </c>
      <c r="D177" s="259" t="str">
        <f t="shared" ref="D177:P177" si="120">IF(D125="","",IF($C73+D$63=$M$1+1,D125,D125*D$40/D$39))</f>
        <v/>
      </c>
      <c r="E177" s="296" t="str">
        <f t="shared" si="120"/>
        <v/>
      </c>
      <c r="F177" s="296" t="str">
        <f t="shared" si="120"/>
        <v/>
      </c>
      <c r="G177" s="296">
        <f t="shared" ca="1" si="120"/>
        <v>2.5073554055664412E-6</v>
      </c>
      <c r="H177" s="296">
        <f t="shared" ca="1" si="120"/>
        <v>3.6129299574246793E-7</v>
      </c>
      <c r="I177" s="296">
        <f t="shared" ca="1" si="120"/>
        <v>4.8254367155457094E-9</v>
      </c>
      <c r="J177" s="296">
        <f t="shared" ca="1" si="120"/>
        <v>3.1046168052697208E-8</v>
      </c>
      <c r="K177" s="296">
        <f t="shared" ca="1" si="120"/>
        <v>1.3287664632331551E-9</v>
      </c>
      <c r="L177" s="296">
        <f t="shared" ca="1" si="120"/>
        <v>5.9300267989693522E-9</v>
      </c>
      <c r="M177" s="296">
        <f t="shared" ca="1" si="120"/>
        <v>1.1040794049358105E-9</v>
      </c>
      <c r="N177" s="296">
        <f t="shared" ca="1" si="120"/>
        <v>0</v>
      </c>
      <c r="O177" s="296">
        <f t="shared" ca="1" si="120"/>
        <v>0</v>
      </c>
      <c r="P177" s="296" t="str">
        <f t="shared" ca="1" si="120"/>
        <v/>
      </c>
      <c r="Q177" s="292">
        <f t="shared" ca="1" si="110"/>
        <v>2.9128828787442908E-6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108"/>
        <v>2016</v>
      </c>
      <c r="C178" s="354">
        <f t="shared" si="111"/>
        <v>11</v>
      </c>
      <c r="D178" s="259" t="str">
        <f t="shared" ref="D178:P178" si="121">IF(D126="","",IF($C74+D$63=$M$1+1,D126,D126*D$40/D$39))</f>
        <v/>
      </c>
      <c r="E178" s="296" t="str">
        <f t="shared" si="121"/>
        <v/>
      </c>
      <c r="F178" s="296">
        <f t="shared" ca="1" si="121"/>
        <v>8.2775227450839077E-6</v>
      </c>
      <c r="G178" s="296">
        <f t="shared" ca="1" si="121"/>
        <v>2.73055877015622E-7</v>
      </c>
      <c r="H178" s="296">
        <f t="shared" ca="1" si="121"/>
        <v>3.6129299574246793E-7</v>
      </c>
      <c r="I178" s="296">
        <f t="shared" ca="1" si="121"/>
        <v>4.8254367155457094E-9</v>
      </c>
      <c r="J178" s="296">
        <f t="shared" ca="1" si="121"/>
        <v>3.1046168052697208E-8</v>
      </c>
      <c r="K178" s="296">
        <f t="shared" ca="1" si="121"/>
        <v>1.3287664632331551E-9</v>
      </c>
      <c r="L178" s="296">
        <f t="shared" ca="1" si="121"/>
        <v>5.9300267989693522E-9</v>
      </c>
      <c r="M178" s="296">
        <f t="shared" ca="1" si="121"/>
        <v>1.1040794049358105E-9</v>
      </c>
      <c r="N178" s="296">
        <f t="shared" ca="1" si="121"/>
        <v>0</v>
      </c>
      <c r="O178" s="296">
        <f t="shared" ca="1" si="121"/>
        <v>0</v>
      </c>
      <c r="P178" s="296" t="str">
        <f t="shared" ca="1" si="121"/>
        <v/>
      </c>
      <c r="Q178" s="292">
        <f t="shared" ca="1" si="110"/>
        <v>8.9561060952773799E-6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111"/>
        <v>12</v>
      </c>
      <c r="D179" s="259" t="str">
        <f t="shared" ref="D179:P179" si="122">IF(D127="","",IF($C75+D$63=$M$1+1,D127,D127*D$40/D$39))</f>
        <v/>
      </c>
      <c r="E179" s="296">
        <f t="shared" ca="1" si="122"/>
        <v>3.4509842417002859E-5</v>
      </c>
      <c r="F179" s="296">
        <f t="shared" ca="1" si="122"/>
        <v>7.5121681431046247E-7</v>
      </c>
      <c r="G179" s="296">
        <f t="shared" ca="1" si="122"/>
        <v>2.73055877015622E-7</v>
      </c>
      <c r="H179" s="296">
        <f t="shared" ca="1" si="122"/>
        <v>3.6129299574246793E-7</v>
      </c>
      <c r="I179" s="296">
        <f t="shared" ca="1" si="122"/>
        <v>4.8254367155457094E-9</v>
      </c>
      <c r="J179" s="296">
        <f t="shared" ca="1" si="122"/>
        <v>3.1046168052697208E-8</v>
      </c>
      <c r="K179" s="296">
        <f t="shared" ca="1" si="122"/>
        <v>1.3287664632331551E-9</v>
      </c>
      <c r="L179" s="296">
        <f t="shared" ca="1" si="122"/>
        <v>5.9300267989693522E-9</v>
      </c>
      <c r="M179" s="296">
        <f t="shared" ca="1" si="122"/>
        <v>1.1040794049358105E-9</v>
      </c>
      <c r="N179" s="296">
        <f t="shared" ca="1" si="122"/>
        <v>0</v>
      </c>
      <c r="O179" s="296">
        <f t="shared" ca="1" si="122"/>
        <v>0</v>
      </c>
      <c r="P179" s="296" t="str">
        <f t="shared" ca="1" si="122"/>
        <v/>
      </c>
      <c r="Q179" s="292">
        <f t="shared" ca="1" si="110"/>
        <v>3.5939642581506792E-5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111"/>
        <v>13</v>
      </c>
      <c r="D180" s="268">
        <f t="shared" ref="D180:P180" ca="1" si="123">IF(D128="","",IF($C76+D$63=$M$1+1,D128,D128*D$40/D$39))</f>
        <v>9.3314571790616396E-5</v>
      </c>
      <c r="E180" s="297">
        <f t="shared" ca="1" si="123"/>
        <v>3.0223950400378724E-6</v>
      </c>
      <c r="F180" s="297">
        <f t="shared" ca="1" si="123"/>
        <v>7.5121681431046247E-7</v>
      </c>
      <c r="G180" s="297">
        <f t="shared" ca="1" si="123"/>
        <v>2.73055877015622E-7</v>
      </c>
      <c r="H180" s="297">
        <f t="shared" ca="1" si="123"/>
        <v>3.6129299574246793E-7</v>
      </c>
      <c r="I180" s="297">
        <f t="shared" ca="1" si="123"/>
        <v>4.8254367155457094E-9</v>
      </c>
      <c r="J180" s="297">
        <f t="shared" ca="1" si="123"/>
        <v>3.1046168052697208E-8</v>
      </c>
      <c r="K180" s="297">
        <f t="shared" ca="1" si="123"/>
        <v>1.3287664632331551E-9</v>
      </c>
      <c r="L180" s="297">
        <f t="shared" ca="1" si="123"/>
        <v>5.9300267989693522E-9</v>
      </c>
      <c r="M180" s="297">
        <f t="shared" ca="1" si="123"/>
        <v>1.1040794049358105E-9</v>
      </c>
      <c r="N180" s="297">
        <f t="shared" ca="1" si="123"/>
        <v>0</v>
      </c>
      <c r="O180" s="297">
        <f t="shared" ca="1" si="123"/>
        <v>0</v>
      </c>
      <c r="P180" s="297" t="str">
        <f t="shared" ca="1" si="123"/>
        <v/>
      </c>
      <c r="Q180" s="293">
        <f t="shared" ca="1" si="110"/>
        <v>9.7766766995158207E-5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1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24">D132</f>
        <v>1</v>
      </c>
      <c r="E184" s="67">
        <f t="shared" si="124"/>
        <v>2</v>
      </c>
      <c r="F184" s="67">
        <f t="shared" si="124"/>
        <v>3</v>
      </c>
      <c r="G184" s="67">
        <f t="shared" si="124"/>
        <v>4</v>
      </c>
      <c r="H184" s="67">
        <f t="shared" si="124"/>
        <v>5</v>
      </c>
      <c r="I184" s="67">
        <f t="shared" si="124"/>
        <v>6</v>
      </c>
      <c r="J184" s="67">
        <f t="shared" si="124"/>
        <v>7</v>
      </c>
      <c r="K184" s="67">
        <f t="shared" si="124"/>
        <v>8</v>
      </c>
      <c r="L184" s="67">
        <f t="shared" si="124"/>
        <v>9</v>
      </c>
      <c r="M184" s="67">
        <f t="shared" si="124"/>
        <v>10</v>
      </c>
      <c r="N184" s="67">
        <f t="shared" si="124"/>
        <v>11</v>
      </c>
      <c r="O184" s="67">
        <f t="shared" si="124"/>
        <v>12</v>
      </c>
      <c r="P184" s="68">
        <f t="shared" si="124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25">$Q185*D$198*INDEX($Q$168:$Q$180,MIN(D$184,$C185),0)</f>
        <v>0</v>
      </c>
      <c r="E185" s="35">
        <f t="shared" ca="1" si="125"/>
        <v>0</v>
      </c>
      <c r="F185" s="35">
        <f t="shared" ca="1" si="125"/>
        <v>0</v>
      </c>
      <c r="G185" s="35">
        <f t="shared" ca="1" si="125"/>
        <v>0</v>
      </c>
      <c r="H185" s="35">
        <f t="shared" ca="1" si="125"/>
        <v>0</v>
      </c>
      <c r="I185" s="35">
        <f t="shared" ca="1" si="125"/>
        <v>0</v>
      </c>
      <c r="J185" s="35">
        <f t="shared" ca="1" si="125"/>
        <v>0</v>
      </c>
      <c r="K185" s="35">
        <f t="shared" ca="1" si="125"/>
        <v>0</v>
      </c>
      <c r="L185" s="35">
        <f t="shared" ca="1" si="125"/>
        <v>0</v>
      </c>
      <c r="M185" s="35">
        <f t="shared" ca="1" si="125"/>
        <v>0</v>
      </c>
      <c r="N185" s="35">
        <f t="shared" ca="1" si="125"/>
        <v>0</v>
      </c>
      <c r="O185" s="35">
        <f t="shared" ca="1" si="125"/>
        <v>0</v>
      </c>
      <c r="P185" s="130">
        <f t="shared" ca="1" si="125"/>
        <v>0</v>
      </c>
      <c r="Q185" s="294">
        <f t="array" aca="1" ref="Q185:Q197" ca="1">F7:F19</f>
        <v>223558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26">C185+1</f>
        <v>2</v>
      </c>
      <c r="D186" s="129">
        <f t="shared" ca="1" si="125"/>
        <v>0</v>
      </c>
      <c r="E186" s="35">
        <f t="shared" ca="1" si="125"/>
        <v>0</v>
      </c>
      <c r="F186" s="35">
        <f t="shared" ca="1" si="125"/>
        <v>0</v>
      </c>
      <c r="G186" s="35">
        <f t="shared" ca="1" si="125"/>
        <v>0</v>
      </c>
      <c r="H186" s="35">
        <f t="shared" ca="1" si="125"/>
        <v>0</v>
      </c>
      <c r="I186" s="35">
        <f t="shared" ca="1" si="125"/>
        <v>0</v>
      </c>
      <c r="J186" s="35">
        <f t="shared" ca="1" si="125"/>
        <v>0</v>
      </c>
      <c r="K186" s="35">
        <f t="shared" ca="1" si="125"/>
        <v>0</v>
      </c>
      <c r="L186" s="35">
        <f t="shared" ca="1" si="125"/>
        <v>0</v>
      </c>
      <c r="M186" s="35">
        <f t="shared" ca="1" si="125"/>
        <v>0</v>
      </c>
      <c r="N186" s="35">
        <f t="shared" ca="1" si="125"/>
        <v>0</v>
      </c>
      <c r="O186" s="35">
        <f t="shared" ca="1" si="125"/>
        <v>0</v>
      </c>
      <c r="P186" s="130">
        <f t="shared" ca="1" si="125"/>
        <v>0</v>
      </c>
      <c r="Q186" s="294">
        <f ca="1"/>
        <v>224036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26"/>
        <v>3</v>
      </c>
      <c r="D187" s="129">
        <f t="shared" ca="1" si="125"/>
        <v>0</v>
      </c>
      <c r="E187" s="35">
        <f t="shared" ca="1" si="125"/>
        <v>0</v>
      </c>
      <c r="F187" s="35">
        <f t="shared" ca="1" si="125"/>
        <v>0</v>
      </c>
      <c r="G187" s="35">
        <f t="shared" ca="1" si="125"/>
        <v>0</v>
      </c>
      <c r="H187" s="35">
        <f t="shared" ca="1" si="125"/>
        <v>0</v>
      </c>
      <c r="I187" s="35">
        <f t="shared" ca="1" si="125"/>
        <v>0</v>
      </c>
      <c r="J187" s="35">
        <f t="shared" ca="1" si="125"/>
        <v>0</v>
      </c>
      <c r="K187" s="35">
        <f t="shared" ca="1" si="125"/>
        <v>0</v>
      </c>
      <c r="L187" s="35">
        <f t="shared" ca="1" si="125"/>
        <v>0</v>
      </c>
      <c r="M187" s="35">
        <f t="shared" ca="1" si="125"/>
        <v>0</v>
      </c>
      <c r="N187" s="35">
        <f t="shared" ca="1" si="125"/>
        <v>0</v>
      </c>
      <c r="O187" s="35">
        <f t="shared" ca="1" si="125"/>
        <v>0</v>
      </c>
      <c r="P187" s="130">
        <f t="shared" ca="1" si="125"/>
        <v>0</v>
      </c>
      <c r="Q187" s="294">
        <f ca="1"/>
        <v>223697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26"/>
        <v>4</v>
      </c>
      <c r="D188" s="129">
        <f t="shared" ca="1" si="125"/>
        <v>0</v>
      </c>
      <c r="E188" s="35">
        <f t="shared" ca="1" si="125"/>
        <v>0</v>
      </c>
      <c r="F188" s="35">
        <f t="shared" ca="1" si="125"/>
        <v>0</v>
      </c>
      <c r="G188" s="35">
        <f t="shared" ca="1" si="125"/>
        <v>209.70982722756489</v>
      </c>
      <c r="H188" s="35">
        <f t="shared" ca="1" si="125"/>
        <v>216.73476140956458</v>
      </c>
      <c r="I188" s="35">
        <f t="shared" ca="1" si="125"/>
        <v>288.1665639998368</v>
      </c>
      <c r="J188" s="35">
        <f t="shared" ca="1" si="125"/>
        <v>263.80700720385005</v>
      </c>
      <c r="K188" s="35">
        <f t="shared" ca="1" si="125"/>
        <v>265.8085113391241</v>
      </c>
      <c r="L188" s="35">
        <f t="shared" ca="1" si="125"/>
        <v>241.7861090048996</v>
      </c>
      <c r="M188" s="35">
        <f t="shared" ca="1" si="125"/>
        <v>261.83490252495017</v>
      </c>
      <c r="N188" s="35">
        <f t="shared" ca="1" si="125"/>
        <v>239.98016024436248</v>
      </c>
      <c r="O188" s="35">
        <f t="shared" ca="1" si="125"/>
        <v>253.819038652579</v>
      </c>
      <c r="P188" s="130">
        <f t="shared" ca="1" si="125"/>
        <v>257.12954113557396</v>
      </c>
      <c r="Q188" s="294">
        <f ca="1"/>
        <v>214444.30527291063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26"/>
        <v>5</v>
      </c>
      <c r="D189" s="129">
        <f t="shared" ca="1" si="125"/>
        <v>0</v>
      </c>
      <c r="E189" s="35">
        <f t="shared" ca="1" si="125"/>
        <v>0</v>
      </c>
      <c r="F189" s="35">
        <f t="shared" ca="1" si="125"/>
        <v>0</v>
      </c>
      <c r="G189" s="35">
        <f t="shared" ca="1" si="125"/>
        <v>216.73476140956458</v>
      </c>
      <c r="H189" s="35">
        <f t="shared" ca="1" si="125"/>
        <v>1509.5931513260314</v>
      </c>
      <c r="I189" s="35">
        <f t="shared" ca="1" si="125"/>
        <v>2007.1273690760652</v>
      </c>
      <c r="J189" s="35">
        <f t="shared" ca="1" si="125"/>
        <v>1837.4590617431732</v>
      </c>
      <c r="K189" s="35">
        <f t="shared" ca="1" si="125"/>
        <v>1851.3998662330018</v>
      </c>
      <c r="L189" s="35">
        <f t="shared" ca="1" si="125"/>
        <v>1684.0798950096712</v>
      </c>
      <c r="M189" s="35">
        <f t="shared" ca="1" si="125"/>
        <v>1823.7230292876338</v>
      </c>
      <c r="N189" s="35">
        <f t="shared" ca="1" si="125"/>
        <v>1671.5011657701989</v>
      </c>
      <c r="O189" s="35">
        <f t="shared" ca="1" si="125"/>
        <v>1767.8912230513165</v>
      </c>
      <c r="P189" s="130">
        <f t="shared" ca="1" si="125"/>
        <v>1790.9494156701423</v>
      </c>
      <c r="Q189" s="294">
        <f ca="1"/>
        <v>221627.83667991587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26"/>
        <v>6</v>
      </c>
      <c r="D190" s="129">
        <f t="shared" ca="1" si="125"/>
        <v>0</v>
      </c>
      <c r="E190" s="35">
        <f t="shared" ca="1" si="125"/>
        <v>0</v>
      </c>
      <c r="F190" s="35">
        <f t="shared" ca="1" si="125"/>
        <v>0</v>
      </c>
      <c r="G190" s="35">
        <f t="shared" ca="1" si="125"/>
        <v>288.1665639998368</v>
      </c>
      <c r="H190" s="35">
        <f t="shared" ca="1" si="125"/>
        <v>2007.1273690760652</v>
      </c>
      <c r="I190" s="35">
        <f t="shared" ca="1" si="125"/>
        <v>1159.7518147892606</v>
      </c>
      <c r="J190" s="35">
        <f t="shared" ca="1" si="125"/>
        <v>1061.7146247368307</v>
      </c>
      <c r="K190" s="35">
        <f t="shared" ca="1" si="125"/>
        <v>1069.7698550903203</v>
      </c>
      <c r="L190" s="35">
        <f t="shared" ca="1" si="125"/>
        <v>973.08957297844267</v>
      </c>
      <c r="M190" s="35">
        <f t="shared" ca="1" si="125"/>
        <v>1053.7777150948436</v>
      </c>
      <c r="N190" s="35">
        <f t="shared" ca="1" si="125"/>
        <v>965.82137252042389</v>
      </c>
      <c r="O190" s="35">
        <f t="shared" ca="1" si="125"/>
        <v>1021.5171622255269</v>
      </c>
      <c r="P190" s="130">
        <f t="shared" ca="1" si="125"/>
        <v>1034.8405721632598</v>
      </c>
      <c r="Q190" s="294">
        <f ca="1"/>
        <v>294672.30714357353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26"/>
        <v>7</v>
      </c>
      <c r="D191" s="129">
        <f t="shared" ca="1" si="125"/>
        <v>0</v>
      </c>
      <c r="E191" s="35">
        <f t="shared" ca="1" si="125"/>
        <v>0</v>
      </c>
      <c r="F191" s="35">
        <f t="shared" ca="1" si="125"/>
        <v>0</v>
      </c>
      <c r="G191" s="35">
        <f t="shared" ca="1" si="125"/>
        <v>263.80700720385005</v>
      </c>
      <c r="H191" s="35">
        <f t="shared" ca="1" si="125"/>
        <v>1837.4590617431732</v>
      </c>
      <c r="I191" s="35">
        <f t="shared" ca="1" si="125"/>
        <v>1061.7146247368307</v>
      </c>
      <c r="J191" s="35">
        <f t="shared" ca="1" si="125"/>
        <v>14610.062328720833</v>
      </c>
      <c r="K191" s="35">
        <f t="shared" ca="1" si="125"/>
        <v>14720.908892189673</v>
      </c>
      <c r="L191" s="35">
        <f t="shared" ca="1" si="125"/>
        <v>13390.509070332679</v>
      </c>
      <c r="M191" s="35">
        <f t="shared" ca="1" si="125"/>
        <v>14500.843955096567</v>
      </c>
      <c r="N191" s="35">
        <f t="shared" ca="1" si="125"/>
        <v>13290.492682467988</v>
      </c>
      <c r="O191" s="35">
        <f t="shared" ca="1" si="125"/>
        <v>14056.91233995418</v>
      </c>
      <c r="P191" s="130">
        <f t="shared" ca="1" si="125"/>
        <v>14240.253366898804</v>
      </c>
      <c r="Q191" s="294">
        <f ca="1"/>
        <v>269762.80098007433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26"/>
        <v>8</v>
      </c>
      <c r="D192" s="129">
        <f t="shared" ca="1" si="125"/>
        <v>0</v>
      </c>
      <c r="E192" s="35">
        <f t="shared" ca="1" si="125"/>
        <v>0</v>
      </c>
      <c r="F192" s="35">
        <f t="shared" ca="1" si="125"/>
        <v>0</v>
      </c>
      <c r="G192" s="35">
        <f t="shared" ca="1" si="125"/>
        <v>265.8085113391241</v>
      </c>
      <c r="H192" s="35">
        <f t="shared" ca="1" si="125"/>
        <v>1851.3998662330018</v>
      </c>
      <c r="I192" s="35">
        <f t="shared" ca="1" si="125"/>
        <v>1069.7698550903203</v>
      </c>
      <c r="J192" s="35">
        <f t="shared" ca="1" si="125"/>
        <v>14720.908892189673</v>
      </c>
      <c r="K192" s="35">
        <f t="shared" ca="1" si="125"/>
        <v>5460.7906282829799</v>
      </c>
      <c r="L192" s="35">
        <f t="shared" ca="1" si="125"/>
        <v>4967.2725355977818</v>
      </c>
      <c r="M192" s="35">
        <f t="shared" ca="1" si="125"/>
        <v>5379.156501280856</v>
      </c>
      <c r="N192" s="35">
        <f t="shared" ca="1" si="125"/>
        <v>4930.1709844961388</v>
      </c>
      <c r="O192" s="35">
        <f t="shared" ca="1" si="125"/>
        <v>5214.477973526753</v>
      </c>
      <c r="P192" s="130">
        <f t="shared" ca="1" si="125"/>
        <v>5282.4891927423123</v>
      </c>
      <c r="Q192" s="294">
        <f ca="1"/>
        <v>271809.49173111835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26"/>
        <v>9</v>
      </c>
      <c r="D193" s="129">
        <f t="shared" ca="1" si="125"/>
        <v>0</v>
      </c>
      <c r="E193" s="35">
        <f t="shared" ca="1" si="125"/>
        <v>0</v>
      </c>
      <c r="F193" s="35">
        <f t="shared" ca="1" si="125"/>
        <v>0</v>
      </c>
      <c r="G193" s="35">
        <f t="shared" ca="1" si="125"/>
        <v>241.7861090048996</v>
      </c>
      <c r="H193" s="35">
        <f t="shared" ca="1" si="125"/>
        <v>1684.0798950096712</v>
      </c>
      <c r="I193" s="35">
        <f t="shared" ca="1" si="125"/>
        <v>973.08957297844267</v>
      </c>
      <c r="J193" s="35">
        <f t="shared" ca="1" si="125"/>
        <v>13390.509070332679</v>
      </c>
      <c r="K193" s="35">
        <f t="shared" ca="1" si="125"/>
        <v>4967.2725355977818</v>
      </c>
      <c r="L193" s="35">
        <f t="shared" ca="1" si="125"/>
        <v>198408.07904025808</v>
      </c>
      <c r="M193" s="35">
        <f t="shared" ca="1" si="125"/>
        <v>214859.98616494489</v>
      </c>
      <c r="N193" s="35">
        <f t="shared" ca="1" si="125"/>
        <v>196926.12945308787</v>
      </c>
      <c r="O193" s="35">
        <f t="shared" ca="1" si="125"/>
        <v>208282.22138221643</v>
      </c>
      <c r="P193" s="130">
        <f t="shared" ca="1" si="125"/>
        <v>210998.79778527078</v>
      </c>
      <c r="Q193" s="294">
        <f ca="1"/>
        <v>247244.75173941997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26"/>
        <v>10</v>
      </c>
      <c r="D194" s="129">
        <f t="shared" ca="1" si="125"/>
        <v>0</v>
      </c>
      <c r="E194" s="35">
        <f t="shared" ca="1" si="125"/>
        <v>0</v>
      </c>
      <c r="F194" s="35">
        <f t="shared" ca="1" si="125"/>
        <v>0</v>
      </c>
      <c r="G194" s="35">
        <f t="shared" ca="1" si="125"/>
        <v>261.83490252495017</v>
      </c>
      <c r="H194" s="35">
        <f t="shared" ca="1" si="125"/>
        <v>1823.7230292876338</v>
      </c>
      <c r="I194" s="35">
        <f t="shared" ca="1" si="125"/>
        <v>1053.7777150948436</v>
      </c>
      <c r="J194" s="35">
        <f t="shared" ca="1" si="125"/>
        <v>14500.843955096567</v>
      </c>
      <c r="K194" s="35">
        <f t="shared" ca="1" si="125"/>
        <v>5379.156501280856</v>
      </c>
      <c r="L194" s="35">
        <f t="shared" ca="1" si="125"/>
        <v>214859.98616494489</v>
      </c>
      <c r="M194" s="35">
        <f t="shared" ca="1" si="125"/>
        <v>208818.7867844968</v>
      </c>
      <c r="N194" s="35">
        <f t="shared" ca="1" si="125"/>
        <v>191389.17474839595</v>
      </c>
      <c r="O194" s="35">
        <f t="shared" ca="1" si="125"/>
        <v>202425.96843706991</v>
      </c>
      <c r="P194" s="130">
        <f t="shared" ca="1" si="125"/>
        <v>205066.16309973603</v>
      </c>
      <c r="Q194" s="294">
        <f ca="1"/>
        <v>267746.17341720272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26"/>
        <v>11</v>
      </c>
      <c r="D195" s="129">
        <f t="shared" ca="1" si="125"/>
        <v>0</v>
      </c>
      <c r="E195" s="35">
        <f t="shared" ca="1" si="125"/>
        <v>0</v>
      </c>
      <c r="F195" s="35">
        <f t="shared" ca="1" si="125"/>
        <v>0</v>
      </c>
      <c r="G195" s="35">
        <f t="shared" ca="1" si="125"/>
        <v>239.98016024436248</v>
      </c>
      <c r="H195" s="35">
        <f t="shared" ca="1" si="125"/>
        <v>1671.5011657701989</v>
      </c>
      <c r="I195" s="35">
        <f t="shared" ca="1" si="125"/>
        <v>965.82137252042389</v>
      </c>
      <c r="J195" s="35">
        <f t="shared" ca="1" si="125"/>
        <v>13290.492682467988</v>
      </c>
      <c r="K195" s="35">
        <f t="shared" ca="1" si="125"/>
        <v>4930.1709844961388</v>
      </c>
      <c r="L195" s="35">
        <f t="shared" ca="1" si="125"/>
        <v>196926.12945308787</v>
      </c>
      <c r="M195" s="35">
        <f t="shared" ca="1" si="125"/>
        <v>191389.17474839595</v>
      </c>
      <c r="N195" s="35">
        <f t="shared" ca="1" si="125"/>
        <v>539338.44438232959</v>
      </c>
      <c r="O195" s="35">
        <f t="shared" ca="1" si="125"/>
        <v>570440.34524398227</v>
      </c>
      <c r="P195" s="130">
        <f t="shared" ca="1" si="125"/>
        <v>577880.46553344396</v>
      </c>
      <c r="Q195" s="294">
        <f ca="1"/>
        <v>245398.03128558255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26"/>
        <v>12</v>
      </c>
      <c r="D196" s="129">
        <f t="shared" ca="1" si="125"/>
        <v>0</v>
      </c>
      <c r="E196" s="35">
        <f t="shared" ca="1" si="125"/>
        <v>0</v>
      </c>
      <c r="F196" s="35">
        <f t="shared" ca="1" si="125"/>
        <v>0</v>
      </c>
      <c r="G196" s="35">
        <f t="shared" ca="1" si="125"/>
        <v>253.819038652579</v>
      </c>
      <c r="H196" s="35">
        <f t="shared" ca="1" si="125"/>
        <v>1767.8912230513165</v>
      </c>
      <c r="I196" s="35">
        <f t="shared" ca="1" si="125"/>
        <v>1021.5171622255269</v>
      </c>
      <c r="J196" s="35">
        <f t="shared" ca="1" si="125"/>
        <v>14056.91233995418</v>
      </c>
      <c r="K196" s="35">
        <f t="shared" ca="1" si="125"/>
        <v>5214.477973526753</v>
      </c>
      <c r="L196" s="35">
        <f t="shared" ca="1" si="125"/>
        <v>208282.22138221643</v>
      </c>
      <c r="M196" s="35">
        <f t="shared" ca="1" si="125"/>
        <v>202425.96843706991</v>
      </c>
      <c r="N196" s="35">
        <f t="shared" ca="1" si="125"/>
        <v>570440.34524398227</v>
      </c>
      <c r="O196" s="35">
        <f t="shared" ca="1" si="125"/>
        <v>2421104.941076898</v>
      </c>
      <c r="P196" s="130">
        <f t="shared" ca="1" si="125"/>
        <v>2452682.8477681186</v>
      </c>
      <c r="Q196" s="294">
        <f ca="1"/>
        <v>259549.34076516135</v>
      </c>
    </row>
    <row r="197" spans="1:30" ht="15.6">
      <c r="B197" s="93"/>
      <c r="C197" s="73">
        <f t="shared" si="126"/>
        <v>13</v>
      </c>
      <c r="D197" s="58">
        <f t="shared" ca="1" si="125"/>
        <v>0</v>
      </c>
      <c r="E197" s="46">
        <f t="shared" ca="1" si="125"/>
        <v>0</v>
      </c>
      <c r="F197" s="46">
        <f t="shared" ca="1" si="125"/>
        <v>0</v>
      </c>
      <c r="G197" s="46">
        <f t="shared" ca="1" si="125"/>
        <v>257.12954113557396</v>
      </c>
      <c r="H197" s="46">
        <f t="shared" ca="1" si="125"/>
        <v>1790.9494156701423</v>
      </c>
      <c r="I197" s="46">
        <f t="shared" ca="1" si="125"/>
        <v>1034.8405721632598</v>
      </c>
      <c r="J197" s="46">
        <f t="shared" ca="1" si="125"/>
        <v>14240.253366898804</v>
      </c>
      <c r="K197" s="46">
        <f t="shared" ca="1" si="125"/>
        <v>5282.4891927423123</v>
      </c>
      <c r="L197" s="46">
        <f t="shared" ca="1" si="125"/>
        <v>210998.79778527078</v>
      </c>
      <c r="M197" s="46">
        <f t="shared" ca="1" si="125"/>
        <v>205066.16309973603</v>
      </c>
      <c r="N197" s="46">
        <f t="shared" ca="1" si="125"/>
        <v>577880.46553344396</v>
      </c>
      <c r="O197" s="46">
        <f t="shared" ca="1" si="125"/>
        <v>2452682.8477681186</v>
      </c>
      <c r="P197" s="131">
        <f t="shared" ca="1" si="125"/>
        <v>6759065.7955376105</v>
      </c>
      <c r="Q197" s="295">
        <f ca="1"/>
        <v>262934.58224123076</v>
      </c>
    </row>
    <row r="198" spans="1:30" ht="15.6">
      <c r="C198" s="95" t="s">
        <v>192</v>
      </c>
      <c r="D198" s="260">
        <f t="array" aca="1" ref="D198:P198" ca="1">TRANSPOSE(Q185:Q197)</f>
        <v>223558</v>
      </c>
      <c r="E198" s="261">
        <f ca="1"/>
        <v>224036</v>
      </c>
      <c r="F198" s="261">
        <f ca="1"/>
        <v>223697</v>
      </c>
      <c r="G198" s="261">
        <f ca="1"/>
        <v>214444.30527291063</v>
      </c>
      <c r="H198" s="261">
        <f ca="1"/>
        <v>221627.83667991587</v>
      </c>
      <c r="I198" s="261">
        <f ca="1"/>
        <v>294672.30714357353</v>
      </c>
      <c r="J198" s="261">
        <f ca="1"/>
        <v>269762.80098007433</v>
      </c>
      <c r="K198" s="261">
        <f ca="1"/>
        <v>271809.49173111835</v>
      </c>
      <c r="L198" s="261">
        <f ca="1"/>
        <v>247244.75173941997</v>
      </c>
      <c r="M198" s="261">
        <f ca="1"/>
        <v>267746.17341720272</v>
      </c>
      <c r="N198" s="261">
        <f ca="1"/>
        <v>245398.03128558255</v>
      </c>
      <c r="O198" s="261">
        <f ca="1"/>
        <v>259549.34076516135</v>
      </c>
      <c r="P198" s="262">
        <f ca="1"/>
        <v>262934.58224123076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246" priority="23" stopIfTrue="1" operator="lessThan">
      <formula>1</formula>
    </cfRule>
  </conditionalFormatting>
  <conditionalFormatting sqref="D133:P145 D185:P197">
    <cfRule type="expression" dxfId="245" priority="17">
      <formula>$C133=D$132</formula>
    </cfRule>
  </conditionalFormatting>
  <conditionalFormatting sqref="R77:AA78">
    <cfRule type="expression" dxfId="244" priority="69">
      <formula>AND(#REF!&lt;=$J$1, $C77+#REF!&gt;27)</formula>
    </cfRule>
  </conditionalFormatting>
  <conditionalFormatting sqref="D77:P77">
    <cfRule type="expression" dxfId="243" priority="77">
      <formula>AND(D$63&lt;=$J$1, $C77+D$63&gt;27)</formula>
    </cfRule>
  </conditionalFormatting>
  <conditionalFormatting sqref="D146:P146 D198:P198">
    <cfRule type="expression" dxfId="242" priority="78">
      <formula>AND(D$63&lt;=$J$1-1, $C146+D$63&gt;26)</formula>
    </cfRule>
  </conditionalFormatting>
  <conditionalFormatting sqref="Q77:Q78">
    <cfRule type="expression" dxfId="241" priority="80">
      <formula>AND(#REF!&lt;=$J$1, $C77+#REF!&gt;27)</formula>
    </cfRule>
  </conditionalFormatting>
  <conditionalFormatting sqref="E97:Q97">
    <cfRule type="cellIs" dxfId="240" priority="15" stopIfTrue="1" operator="lessThan">
      <formula>1</formula>
    </cfRule>
  </conditionalFormatting>
  <conditionalFormatting sqref="E114:Q114">
    <cfRule type="cellIs" dxfId="239" priority="13" stopIfTrue="1" operator="lessThan">
      <formula>1</formula>
    </cfRule>
  </conditionalFormatting>
  <conditionalFormatting sqref="K5">
    <cfRule type="cellIs" dxfId="238" priority="14" stopIfTrue="1" operator="lessThan">
      <formula>1</formula>
    </cfRule>
  </conditionalFormatting>
  <conditionalFormatting sqref="O5">
    <cfRule type="cellIs" dxfId="237" priority="12" stopIfTrue="1" operator="lessThan">
      <formula>1</formula>
    </cfRule>
  </conditionalFormatting>
  <conditionalFormatting sqref="E149:Q149">
    <cfRule type="cellIs" dxfId="236" priority="11" stopIfTrue="1" operator="lessThan">
      <formula>1</formula>
    </cfRule>
  </conditionalFormatting>
  <conditionalFormatting sqref="E166:Q166">
    <cfRule type="cellIs" dxfId="235" priority="10" stopIfTrue="1" operator="lessThan">
      <formula>1</formula>
    </cfRule>
  </conditionalFormatting>
  <conditionalFormatting sqref="Q183">
    <cfRule type="cellIs" dxfId="234" priority="8" stopIfTrue="1" operator="lessThan">
      <formula>1</formula>
    </cfRule>
  </conditionalFormatting>
  <conditionalFormatting sqref="E96:Q96">
    <cfRule type="cellIs" dxfId="233" priority="6" stopIfTrue="1" operator="lessThan">
      <formula>1</formula>
    </cfRule>
  </conditionalFormatting>
  <conditionalFormatting sqref="E113:Q113">
    <cfRule type="cellIs" dxfId="232" priority="5" stopIfTrue="1" operator="lessThan">
      <formula>1</formula>
    </cfRule>
  </conditionalFormatting>
  <conditionalFormatting sqref="Q130">
    <cfRule type="cellIs" dxfId="231" priority="4" stopIfTrue="1" operator="lessThan">
      <formula>1</formula>
    </cfRule>
  </conditionalFormatting>
  <conditionalFormatting sqref="E148:Q148">
    <cfRule type="cellIs" dxfId="230" priority="3" stopIfTrue="1" operator="lessThan">
      <formula>1</formula>
    </cfRule>
  </conditionalFormatting>
  <conditionalFormatting sqref="E165:Q165">
    <cfRule type="cellIs" dxfId="229" priority="2" stopIfTrue="1" operator="lessThan">
      <formula>1</formula>
    </cfRule>
  </conditionalFormatting>
  <conditionalFormatting sqref="Q182">
    <cfRule type="cellIs" dxfId="228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86656-0B56-4AEB-B051-72B5730196B0}">
  <sheetPr codeName="Sheet28">
    <tabColor theme="9" tint="0.79998168889431442"/>
    <pageSetUpPr fitToPage="1"/>
  </sheetPr>
  <dimension ref="A1:AP202"/>
  <sheetViews>
    <sheetView topLeftCell="A49" zoomScaleNormal="100" workbookViewId="0">
      <selection activeCell="H64" sqref="H64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196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2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2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7.9942606389425707E-4</v>
      </c>
      <c r="E9" s="150">
        <f ca="1">SUMPRODUCT(J40:J52, M40:M52)</f>
        <v>4.4668799927354756E-4</v>
      </c>
      <c r="F9" s="150" cm="1">
        <f t="array" aca="1" ref="F9" ca="1">MMULT(TRANSPOSE(S183:S195), MMULT(D183:P195, S183:S195))</f>
        <v>1.1271451130404766E-4</v>
      </c>
      <c r="G9" s="160" cm="1">
        <f t="array" aca="1" ref="G9" ca="1">MMULT(TRANSPOSE(R183:R195), MMULT(D183:P195, R183:R195))</f>
        <v>7.5168920445064239E-5</v>
      </c>
      <c r="H9" s="151">
        <f ca="1">$E$53*SQRT(EXP(2*D9+2*F9)-EXP(2*D9+F9))</f>
        <v>105856.32781253841</v>
      </c>
      <c r="I9" s="47">
        <f ca="1">IFERROR(H9/$G$53,"")</f>
        <v>0.26374371193022289</v>
      </c>
      <c r="J9" s="151">
        <f ca="1">$E$53*SQRT(EXP(2*E9+2*G9)-EXP(2*E9+G9))</f>
        <v>86413.310400533999</v>
      </c>
      <c r="K9" s="47">
        <f ca="1">IFERROR(J9/$G$53,"")</f>
        <v>0.21530094342188055</v>
      </c>
      <c r="L9" s="58">
        <f ca="1">SQRT(SUMSQ(L18:L31))</f>
        <v>11147.2348306729</v>
      </c>
      <c r="M9" s="46">
        <f ca="1">SQRT(SUMSQ(M18:M31))</f>
        <v>8320.8744506138482</v>
      </c>
      <c r="N9" s="46">
        <f ca="1">SQRT(L9^2+H9^2)</f>
        <v>106441.64120458571</v>
      </c>
      <c r="O9" s="131">
        <f ca="1">SQRT(M9^2+J9^2)</f>
        <v>86813.001134633727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7.9942606389425707E-4</v>
      </c>
      <c r="E10" s="154">
        <f ca="1">SUMPRODUCT(J40:J52, M40:M52)</f>
        <v>4.4668799927354756E-4</v>
      </c>
      <c r="F10" s="154" cm="1">
        <f t="array" aca="1" ref="F10" ca="1">MMULT(TRANSPOSE(S166:S178), MMULT(D166:P178, S166:S178))</f>
        <v>1.1102601500996249E-4</v>
      </c>
      <c r="G10" s="159" cm="1">
        <f t="array" aca="1" ref="G10" ca="1">MMULT(TRANSPOSE(R166:R178), MMULT(D166:P178, R166:R178))</f>
        <v>7.472435674934221E-5</v>
      </c>
      <c r="H10" s="156">
        <f ca="1">$E$53*SQRT(EXP(2*D10+2*F10)-EXP(2*D10+F10))</f>
        <v>105060.32357215871</v>
      </c>
      <c r="I10" s="157">
        <f ca="1">IFERROR(H10/$G$53,"")</f>
        <v>0.26176044727889547</v>
      </c>
      <c r="J10" s="156">
        <f ca="1">$E$53*SQRT(EXP(2*E10+2*G10)-EXP(2*E10+G10))</f>
        <v>86157.37012637408</v>
      </c>
      <c r="K10" s="157">
        <f ca="1">IFERROR(J10/$G$53,"")</f>
        <v>0.21466326177039805</v>
      </c>
      <c r="L10" s="362">
        <f ca="1">L9</f>
        <v>11147.2348306729</v>
      </c>
      <c r="M10" s="155">
        <f ca="1">M9</f>
        <v>8320.8744506138482</v>
      </c>
      <c r="N10" s="155">
        <f ca="1">SQRT(L10^2+H10^2)</f>
        <v>105650.0470111436</v>
      </c>
      <c r="O10" s="158">
        <f ca="1">SQRT(M10^2+J10^2)</f>
        <v>86558.24269655603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7.9942606389425707E-4</v>
      </c>
      <c r="E11" s="154">
        <f ca="1">SUMPRODUCT(J40:J52, M40:M52)</f>
        <v>4.4668799927354756E-4</v>
      </c>
      <c r="F11" s="154" cm="1">
        <f t="array" aca="1" ref="F11" ca="1">MMULT(TRANSPOSE(S149:S161), MMULT(D149:P161, S149:S161))</f>
        <v>1.0493584206410047E-4</v>
      </c>
      <c r="G11" s="159" cm="1">
        <f t="array" aca="1" ref="G11" ca="1">MMULT(TRANSPOSE(R149:R161), MMULT(D149:P161, R149:R161))</f>
        <v>7.2791828376931545E-5</v>
      </c>
      <c r="H11" s="156">
        <f ca="1">$E$53*SQRT(EXP(2*D11+2*F11)-EXP(2*D11+F11))</f>
        <v>102137.75320928276</v>
      </c>
      <c r="I11" s="157">
        <f ca="1">IFERROR(H11/$G$53,"")</f>
        <v>0.2544787894714643</v>
      </c>
      <c r="J11" s="156">
        <f ca="1">$E$53*SQRT(EXP(2*E11+2*G11)-EXP(2*E11+G11))</f>
        <v>85035.843901290355</v>
      </c>
      <c r="K11" s="157">
        <f ca="1">IFERROR(J11/$G$53,"")</f>
        <v>0.21186895087993809</v>
      </c>
      <c r="L11" s="362">
        <f ca="1">L9</f>
        <v>11147.2348306729</v>
      </c>
      <c r="M11" s="155">
        <f ca="1">M9</f>
        <v>8320.8744506138482</v>
      </c>
      <c r="N11" s="155">
        <f ca="1">SQRT(L11^2+H11^2)</f>
        <v>102744.25275902549</v>
      </c>
      <c r="O11" s="158">
        <f ca="1">SQRT(M11^2+J11^2)</f>
        <v>85441.978556371789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7.9942606389425707E-4</v>
      </c>
      <c r="E13" s="207" t="s">
        <v>32</v>
      </c>
      <c r="F13" s="154">
        <f ca="1">SUMPRODUCT(J40:J52,J40:J52,T132:T144)</f>
        <v>7.9552181889238263E-5</v>
      </c>
      <c r="G13" s="206" t="s">
        <v>32</v>
      </c>
      <c r="H13" s="156">
        <f ca="1">$E$53*SQRT(EXP(2*D13+2*F13)-EXP(2*D13+F13))</f>
        <v>88928.743070985089</v>
      </c>
      <c r="I13" s="157">
        <f ca="1">IFERROR(H13/$G$53,"")</f>
        <v>0.22156820739489685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2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2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636708.92906405963</v>
      </c>
      <c r="F19" s="34">
        <f t="array" aca="1" ref="F19:F31" ca="1">'Triangle 2'!$Q$5:$Q$17</f>
        <v>636708.92906405963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855792.22170367569</v>
      </c>
      <c r="F20" s="34">
        <f ca="1"/>
        <v>855792.22003023501</v>
      </c>
      <c r="G20" s="217">
        <f t="shared" ca="1" si="2"/>
        <v>1.6734406817704439E-3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0</v>
      </c>
      <c r="M20" s="35">
        <f t="shared" ref="M20:M31" ca="1" si="11">ABS(H41-1)*E41</f>
        <v>0</v>
      </c>
      <c r="N20" s="35">
        <f t="shared" ca="1" si="8"/>
        <v>0</v>
      </c>
      <c r="O20" s="130">
        <f t="shared" ca="1" si="9"/>
        <v>0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716267.90795053879</v>
      </c>
      <c r="F21" s="34">
        <f ca="1"/>
        <v>716267.89621897356</v>
      </c>
      <c r="G21" s="217">
        <f t="shared" ca="1" si="2"/>
        <v>1.1731565231457353E-2</v>
      </c>
      <c r="H21" s="129">
        <f t="shared" ca="1" si="3"/>
        <v>0</v>
      </c>
      <c r="I21" s="36">
        <f t="shared" ca="1" si="4"/>
        <v>0</v>
      </c>
      <c r="J21" s="101">
        <f t="shared" ca="1" si="5"/>
        <v>0</v>
      </c>
      <c r="K21" s="38">
        <f t="shared" ca="1" si="6"/>
        <v>0</v>
      </c>
      <c r="L21" s="35">
        <f t="shared" ca="1" si="7"/>
        <v>1.3643063052584808E-4</v>
      </c>
      <c r="M21" s="35">
        <f t="shared" ca="1" si="11"/>
        <v>1.3643063052584808E-4</v>
      </c>
      <c r="N21" s="35">
        <f t="shared" ca="1" si="8"/>
        <v>1.3643063052584808E-4</v>
      </c>
      <c r="O21" s="130">
        <f t="shared" ca="1" si="9"/>
        <v>1.3643063052584808E-4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895223.23946680641</v>
      </c>
      <c r="F22" s="34">
        <f ca="1"/>
        <v>895223.15408271423</v>
      </c>
      <c r="G22" s="217">
        <f t="shared" ca="1" si="2"/>
        <v>8.5384092177264392E-2</v>
      </c>
      <c r="H22" s="129">
        <f t="shared" ca="1" si="3"/>
        <v>2.8298128692929473E-2</v>
      </c>
      <c r="I22" s="36">
        <f t="shared" ca="1" si="4"/>
        <v>0.33142155606901846</v>
      </c>
      <c r="J22" s="101">
        <f t="shared" ca="1" si="5"/>
        <v>2.4956603696664224E-2</v>
      </c>
      <c r="K22" s="38">
        <f t="shared" ca="1" si="6"/>
        <v>0.29228633882822413</v>
      </c>
      <c r="L22" s="35">
        <f t="shared" ca="1" si="7"/>
        <v>1.3528280128546431E-3</v>
      </c>
      <c r="M22" s="35">
        <f t="shared" ca="1" si="11"/>
        <v>1.1823109902906743E-3</v>
      </c>
      <c r="N22" s="35">
        <f t="shared" ca="1" si="8"/>
        <v>2.8330447069433311E-2</v>
      </c>
      <c r="O22" s="130">
        <f t="shared" ca="1" si="9"/>
        <v>2.4984593799982351E-2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1086561.1626605734</v>
      </c>
      <c r="F23" s="34">
        <f ca="1"/>
        <v>1086560.4287761811</v>
      </c>
      <c r="G23" s="217">
        <f t="shared" ca="1" si="2"/>
        <v>0.73388439230620861</v>
      </c>
      <c r="H23" s="129">
        <f t="shared" ca="1" si="3"/>
        <v>0.17625176134623777</v>
      </c>
      <c r="I23" s="36">
        <f t="shared" ca="1" si="4"/>
        <v>0.24016284198710391</v>
      </c>
      <c r="J23" s="101">
        <f t="shared" ca="1" si="5"/>
        <v>0.14616826600009031</v>
      </c>
      <c r="K23" s="38">
        <f t="shared" ca="1" si="6"/>
        <v>0.19917069709135132</v>
      </c>
      <c r="L23" s="35">
        <f t="shared" ca="1" si="7"/>
        <v>5.1267111299930467E-3</v>
      </c>
      <c r="M23" s="35">
        <f t="shared" ca="1" si="11"/>
        <v>3.4847403748519907E-3</v>
      </c>
      <c r="N23" s="35">
        <f t="shared" ca="1" si="8"/>
        <v>0.17632630701248622</v>
      </c>
      <c r="O23" s="130">
        <f t="shared" ca="1" si="9"/>
        <v>0.1462097992644586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1563598.5198725136</v>
      </c>
      <c r="F24" s="34">
        <f ca="1"/>
        <v>1563591.2841592026</v>
      </c>
      <c r="G24" s="217">
        <f t="shared" ca="1" si="2"/>
        <v>7.2357133110053837</v>
      </c>
      <c r="H24" s="129">
        <f t="shared" ca="1" si="3"/>
        <v>2.5020597711449666</v>
      </c>
      <c r="I24" s="36">
        <f t="shared" ca="1" si="4"/>
        <v>0.34579310478475989</v>
      </c>
      <c r="J24" s="101">
        <f t="shared" ca="1" si="5"/>
        <v>2.3500109485992304</v>
      </c>
      <c r="K24" s="38">
        <f t="shared" ca="1" si="6"/>
        <v>0.32477944434654538</v>
      </c>
      <c r="L24" s="35">
        <f t="shared" ca="1" si="7"/>
        <v>4.1434592057517622E-2</v>
      </c>
      <c r="M24" s="35">
        <f t="shared" ca="1" si="11"/>
        <v>4.8812103808832039E-2</v>
      </c>
      <c r="N24" s="35">
        <f t="shared" ca="1" si="8"/>
        <v>2.5024028300417531</v>
      </c>
      <c r="O24" s="130">
        <f t="shared" ca="1" si="9"/>
        <v>2.3505178323115312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618574.11930819659</v>
      </c>
      <c r="F25" s="34">
        <f ca="1"/>
        <v>618553.50136025203</v>
      </c>
      <c r="G25" s="217">
        <f t="shared" ca="1" si="2"/>
        <v>20.617947944556363</v>
      </c>
      <c r="H25" s="129">
        <f t="shared" ca="1" si="3"/>
        <v>6.7017048403498709</v>
      </c>
      <c r="I25" s="36">
        <f t="shared" ca="1" si="4"/>
        <v>0.32504228152924808</v>
      </c>
      <c r="J25" s="101">
        <f t="shared" ca="1" si="5"/>
        <v>5.9229703509661595</v>
      </c>
      <c r="K25" s="38">
        <f t="shared" ca="1" si="6"/>
        <v>0.2872725436543731</v>
      </c>
      <c r="L25" s="35">
        <f t="shared" ca="1" si="7"/>
        <v>0.42754282263273841</v>
      </c>
      <c r="M25" s="35">
        <f t="shared" ca="1" si="11"/>
        <v>0.41115092350290761</v>
      </c>
      <c r="N25" s="35">
        <f t="shared" ca="1" si="8"/>
        <v>6.7153287806594886</v>
      </c>
      <c r="O25" s="130">
        <f t="shared" ca="1" si="9"/>
        <v>5.9372234975888762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630123.52133592346</v>
      </c>
      <c r="F26" s="34">
        <f ca="1"/>
        <v>629956.08094680798</v>
      </c>
      <c r="G26" s="217">
        <f t="shared" ca="1" si="2"/>
        <v>167.44038911547977</v>
      </c>
      <c r="H26" s="129">
        <f t="shared" ca="1" si="3"/>
        <v>34.585288103342364</v>
      </c>
      <c r="I26" s="36">
        <f t="shared" ca="1" si="4"/>
        <v>0.20655284119944137</v>
      </c>
      <c r="J26" s="101">
        <f t="shared" ca="1" si="5"/>
        <v>32.461646754445802</v>
      </c>
      <c r="K26" s="38">
        <f t="shared" ca="1" si="6"/>
        <v>0.19386987169539932</v>
      </c>
      <c r="L26" s="35">
        <f t="shared" ca="1" si="7"/>
        <v>2.665630534701823</v>
      </c>
      <c r="M26" s="35">
        <f t="shared" ca="1" si="11"/>
        <v>2.2301065981958437</v>
      </c>
      <c r="N26" s="35">
        <f t="shared" ca="1" si="8"/>
        <v>34.687861556151447</v>
      </c>
      <c r="O26" s="130">
        <f t="shared" ca="1" si="9"/>
        <v>32.538160449689506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464108.89244286477</v>
      </c>
      <c r="F27" s="34">
        <f ca="1"/>
        <v>463255.0667386764</v>
      </c>
      <c r="G27" s="217">
        <f t="shared" ca="1" si="2"/>
        <v>853.82570418837713</v>
      </c>
      <c r="H27" s="129">
        <f t="shared" ca="1" si="3"/>
        <v>353.27021539054124</v>
      </c>
      <c r="I27" s="36">
        <f t="shared" ca="1" si="4"/>
        <v>0.41374980122711347</v>
      </c>
      <c r="J27" s="101">
        <f t="shared" ca="1" si="5"/>
        <v>339.87159377698913</v>
      </c>
      <c r="K27" s="38">
        <f t="shared" ca="1" si="6"/>
        <v>0.39805734602480908</v>
      </c>
      <c r="L27" s="35">
        <f t="shared" ca="1" si="7"/>
        <v>29.31374573771496</v>
      </c>
      <c r="M27" s="35">
        <f t="shared" ca="1" si="11"/>
        <v>27.350527595799431</v>
      </c>
      <c r="N27" s="35">
        <f t="shared" ca="1" si="8"/>
        <v>354.48433078382294</v>
      </c>
      <c r="O27" s="130">
        <f t="shared" ca="1" si="9"/>
        <v>340.97030899519581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714073.69228823588</v>
      </c>
      <c r="F28" s="34">
        <f ca="1"/>
        <v>702988.800221649</v>
      </c>
      <c r="G28" s="217">
        <f t="shared" ca="1" si="2"/>
        <v>11084.892066586879</v>
      </c>
      <c r="H28" s="129">
        <f t="shared" ca="1" si="3"/>
        <v>4221.4338445383428</v>
      </c>
      <c r="I28" s="36">
        <f t="shared" ca="1" si="4"/>
        <v>0.38082769044391368</v>
      </c>
      <c r="J28" s="101">
        <f t="shared" ca="1" si="5"/>
        <v>4125.4264576611877</v>
      </c>
      <c r="K28" s="38">
        <f t="shared" ca="1" si="6"/>
        <v>0.3721665878999792</v>
      </c>
      <c r="L28" s="35">
        <f t="shared" ca="1" si="7"/>
        <v>304.4317084180372</v>
      </c>
      <c r="M28" s="35">
        <f t="shared" ca="1" si="11"/>
        <v>259.34622829674942</v>
      </c>
      <c r="N28" s="35">
        <f t="shared" ca="1" si="8"/>
        <v>4232.3967641165327</v>
      </c>
      <c r="O28" s="130">
        <f t="shared" ca="1" si="9"/>
        <v>4133.5703603183874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755882.12267420639</v>
      </c>
      <c r="F29" s="34">
        <f ca="1"/>
        <v>700128.91172468499</v>
      </c>
      <c r="G29" s="217">
        <f t="shared" ca="1" si="2"/>
        <v>55753.210949521395</v>
      </c>
      <c r="H29" s="129">
        <f t="shared" ca="1" si="3"/>
        <v>17530.23535639036</v>
      </c>
      <c r="I29" s="36">
        <f t="shared" ca="1" si="4"/>
        <v>0.3144255740223128</v>
      </c>
      <c r="J29" s="101">
        <f t="shared" ca="1" si="5"/>
        <v>15709.707095062011</v>
      </c>
      <c r="K29" s="38">
        <f t="shared" ca="1" si="6"/>
        <v>0.28177223925785155</v>
      </c>
      <c r="L29" s="35">
        <f t="shared" ca="1" si="7"/>
        <v>1210.7671011080861</v>
      </c>
      <c r="M29" s="35">
        <f t="shared" ca="1" si="11"/>
        <v>888.89012662947846</v>
      </c>
      <c r="N29" s="35">
        <f t="shared" ca="1" si="8"/>
        <v>17571.997855211695</v>
      </c>
      <c r="O29" s="130">
        <f t="shared" ca="1" si="9"/>
        <v>15734.83468835504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708887.08371200215</v>
      </c>
      <c r="F30" s="34">
        <f ca="1"/>
        <v>553453.92369091709</v>
      </c>
      <c r="G30" s="217">
        <f t="shared" ca="1" si="2"/>
        <v>155433.16002108506</v>
      </c>
      <c r="H30" s="129">
        <f t="shared" ca="1" si="3"/>
        <v>46427.935479355503</v>
      </c>
      <c r="I30" s="36">
        <f t="shared" ca="1" si="4"/>
        <v>0.29870032541999009</v>
      </c>
      <c r="J30" s="101">
        <f t="shared" ca="1" si="5"/>
        <v>39880.661599076033</v>
      </c>
      <c r="K30" s="38">
        <f t="shared" ca="1" si="6"/>
        <v>0.25657756423189287</v>
      </c>
      <c r="L30" s="35">
        <f t="shared" ca="1" si="7"/>
        <v>6031.0128539087236</v>
      </c>
      <c r="M30" s="35">
        <f t="shared" ca="1" si="11"/>
        <v>4903.3762991028825</v>
      </c>
      <c r="N30" s="35">
        <f t="shared" ca="1" si="8"/>
        <v>46818.012654524427</v>
      </c>
      <c r="O30" s="130">
        <f t="shared" ca="1" si="9"/>
        <v>40180.968986705906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316117.62928633986</v>
      </c>
      <c r="F31" s="34">
        <f ca="1"/>
        <v>138078.26998063194</v>
      </c>
      <c r="G31" s="247">
        <f t="shared" ca="1" si="2"/>
        <v>178039.35930570791</v>
      </c>
      <c r="H31" s="58">
        <f t="shared" ca="1" si="3"/>
        <v>77210.540752736662</v>
      </c>
      <c r="I31" s="47">
        <f t="shared" ca="1" si="4"/>
        <v>0.4336711896393648</v>
      </c>
      <c r="J31" s="161">
        <f t="shared" ca="1" si="5"/>
        <v>71290.27734395751</v>
      </c>
      <c r="K31" s="49">
        <f t="shared" ca="1" si="6"/>
        <v>0.4004186356430679</v>
      </c>
      <c r="L31" s="46">
        <f t="shared" ca="1" si="7"/>
        <v>9291.2984077644214</v>
      </c>
      <c r="M31" s="46">
        <f t="shared" ca="1" si="11"/>
        <v>6658.5068275662843</v>
      </c>
      <c r="N31" s="46">
        <f t="shared" ca="1" si="8"/>
        <v>77767.575694707979</v>
      </c>
      <c r="O31" s="131">
        <f t="shared" ca="1" si="9"/>
        <v>71600.554166508577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9961919.0417659357</v>
      </c>
      <c r="F32" s="358">
        <f ca="1">SUM(F19:F31)</f>
        <v>9560558.4669949859</v>
      </c>
      <c r="G32" s="402">
        <f ca="1">SUM(G19:G31)</f>
        <v>401360.57477095106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2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2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636708.92906405963</v>
      </c>
      <c r="F40" s="32">
        <f t="array" ref="F40:F52" ca="1">F19:F31</f>
        <v>636708.92906405963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6.3914284626749099E-2</v>
      </c>
      <c r="K40" s="148">
        <f ca="1">SUM(J40:J$52)</f>
        <v>1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855792.22170367569</v>
      </c>
      <c r="F41" s="32">
        <f ca="1"/>
        <v>855792.22003023501</v>
      </c>
      <c r="G41" s="217">
        <f t="shared" ca="1" si="15"/>
        <v>1.6734406817704439E-3</v>
      </c>
      <c r="H41" s="33">
        <f t="shared" ca="1" si="16"/>
        <v>1</v>
      </c>
      <c r="I41" s="148">
        <f t="shared" ca="1" si="17"/>
        <v>1</v>
      </c>
      <c r="J41" s="148">
        <f t="shared" ca="1" si="18"/>
        <v>8.5906361828049005E-2</v>
      </c>
      <c r="K41" s="148">
        <f ca="1">SUM(J41:J$52)</f>
        <v>0.93608571537325103</v>
      </c>
      <c r="L41" s="149">
        <f ca="1">SUM($M$40:$M41)</f>
        <v>0</v>
      </c>
      <c r="M41" s="149">
        <f t="shared" ca="1" si="19"/>
        <v>0</v>
      </c>
      <c r="N41" s="108">
        <f t="shared" ca="1" si="20"/>
        <v>0</v>
      </c>
      <c r="O41" s="397">
        <f t="shared" ref="O41:O52" ca="1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716267.90795053879</v>
      </c>
      <c r="F42" s="32">
        <f ca="1"/>
        <v>716267.89621897356</v>
      </c>
      <c r="G42" s="217">
        <f t="shared" ca="1" si="15"/>
        <v>1.1731565231457353E-2</v>
      </c>
      <c r="H42" s="33">
        <f t="shared" ca="1" si="16"/>
        <v>1.0000000001904743</v>
      </c>
      <c r="I42" s="148">
        <f t="shared" ca="1" si="17"/>
        <v>1.0000000001904743</v>
      </c>
      <c r="J42" s="148">
        <f t="shared" ca="1" si="18"/>
        <v>7.190059515114941E-2</v>
      </c>
      <c r="K42" s="148">
        <f ca="1">SUM(J42:J$52)</f>
        <v>0.85017935354520202</v>
      </c>
      <c r="L42" s="149">
        <f ca="1">SUM($M$40:$M42)</f>
        <v>-1.9047391780441218E-10</v>
      </c>
      <c r="M42" s="149">
        <f t="shared" ca="1" si="19"/>
        <v>-1.9047391780441218E-10</v>
      </c>
      <c r="N42" s="108">
        <f t="shared" ca="1" si="20"/>
        <v>1.3470161805860793E-17</v>
      </c>
      <c r="O42" s="397">
        <f t="shared" ca="1" si="22"/>
        <v>1.3470161805860793E-17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895223.23946680641</v>
      </c>
      <c r="F43" s="32">
        <f ca="1"/>
        <v>895223.15408271423</v>
      </c>
      <c r="G43" s="217">
        <f t="shared" ca="1" si="15"/>
        <v>8.5384092177264392E-2</v>
      </c>
      <c r="H43" s="33">
        <f t="shared" ca="1" si="16"/>
        <v>1.0000000013206884</v>
      </c>
      <c r="I43" s="148">
        <f t="shared" ca="1" si="17"/>
        <v>1.0000000015111628</v>
      </c>
      <c r="J43" s="148">
        <f t="shared" ca="1" si="18"/>
        <v>8.9864536713612095E-2</v>
      </c>
      <c r="K43" s="148">
        <f ca="1">SUM(J43:J$52)</f>
        <v>0.77827875839405258</v>
      </c>
      <c r="L43" s="149">
        <f ca="1">SUM($M$40:$M43)</f>
        <v>-1.511163030883454E-9</v>
      </c>
      <c r="M43" s="149">
        <f t="shared" ca="1" si="19"/>
        <v>-1.3206891130790418E-9</v>
      </c>
      <c r="N43" s="108">
        <f t="shared" ca="1" si="20"/>
        <v>9.8739187355931863E-16</v>
      </c>
      <c r="O43" s="397">
        <f t="shared" ca="1" si="22"/>
        <v>7.7289780144071826E-16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1086561.1626605734</v>
      </c>
      <c r="F44" s="32">
        <f ca="1"/>
        <v>1086560.4287761811</v>
      </c>
      <c r="G44" s="217">
        <f t="shared" ca="1" si="15"/>
        <v>0.73388439230620861</v>
      </c>
      <c r="H44" s="33">
        <f t="shared" ca="1" si="16"/>
        <v>1.0000000032071277</v>
      </c>
      <c r="I44" s="148">
        <f t="shared" ca="1" si="17"/>
        <v>1.0000000047182904</v>
      </c>
      <c r="J44" s="148">
        <f t="shared" ca="1" si="18"/>
        <v>0.10907147087876355</v>
      </c>
      <c r="K44" s="148">
        <f ca="1">SUM(J44:J$52)</f>
        <v>0.68841422168044042</v>
      </c>
      <c r="L44" s="149">
        <f ca="1">SUM($M$40:$M44)</f>
        <v>-4.7182972279594534E-9</v>
      </c>
      <c r="M44" s="149">
        <f t="shared" ca="1" si="19"/>
        <v>-3.2071341970759996E-9</v>
      </c>
      <c r="N44" s="108">
        <f t="shared" ca="1" si="20"/>
        <v>2.6344963078644211E-14</v>
      </c>
      <c r="O44" s="397">
        <f t="shared" ca="1" si="22"/>
        <v>1.8045842126006125E-14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1563598.5198725136</v>
      </c>
      <c r="F45" s="32">
        <f ca="1"/>
        <v>1563591.2841592026</v>
      </c>
      <c r="G45" s="217">
        <f t="shared" ca="1" si="15"/>
        <v>7.2357133110053837</v>
      </c>
      <c r="H45" s="33">
        <f t="shared" ca="1" si="16"/>
        <v>0.99999996878220132</v>
      </c>
      <c r="I45" s="148">
        <f t="shared" ca="1" si="17"/>
        <v>0.99999997350049163</v>
      </c>
      <c r="J45" s="148">
        <f t="shared" ca="1" si="18"/>
        <v>0.15695756142135206</v>
      </c>
      <c r="K45" s="148">
        <f ca="1">SUM(J45:J$52)</f>
        <v>0.57934275080167696</v>
      </c>
      <c r="L45" s="149">
        <f ca="1">SUM($M$40:$M45)</f>
        <v>2.6498597022129757E-8</v>
      </c>
      <c r="M45" s="149">
        <f t="shared" ca="1" si="19"/>
        <v>3.1216894250089211E-8</v>
      </c>
      <c r="N45" s="108">
        <f t="shared" ca="1" si="20"/>
        <v>2.5606952860272775E-12</v>
      </c>
      <c r="O45" s="397">
        <f t="shared" ca="1" si="22"/>
        <v>2.2587994084967731E-12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618574.11930819659</v>
      </c>
      <c r="F46" s="32">
        <f ca="1"/>
        <v>618553.50136025203</v>
      </c>
      <c r="G46" s="217">
        <f t="shared" ca="1" si="15"/>
        <v>20.617947944556363</v>
      </c>
      <c r="H46" s="33">
        <f t="shared" ca="1" si="16"/>
        <v>0.99999933532472396</v>
      </c>
      <c r="I46" s="148">
        <f t="shared" ca="1" si="17"/>
        <v>0.99999930882523325</v>
      </c>
      <c r="J46" s="148">
        <f t="shared" ca="1" si="18"/>
        <v>6.2093871342939845E-2</v>
      </c>
      <c r="K46" s="148">
        <f ca="1">SUM(J46:J$52)</f>
        <v>0.42238518938032482</v>
      </c>
      <c r="L46" s="149">
        <f ca="1">SUM($M$40:$M46)</f>
        <v>6.9113545043794684E-7</v>
      </c>
      <c r="M46" s="149">
        <f t="shared" ca="1" si="19"/>
        <v>6.6463685341581707E-7</v>
      </c>
      <c r="N46" s="108">
        <f t="shared" ca="1" si="20"/>
        <v>1.1737815710325569E-10</v>
      </c>
      <c r="O46" s="397">
        <f t="shared" ca="1" si="22"/>
        <v>9.168451992469765E-11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630123.52133592346</v>
      </c>
      <c r="F47" s="32">
        <f ca="1"/>
        <v>629956.08094680798</v>
      </c>
      <c r="G47" s="217">
        <f t="shared" ca="1" si="15"/>
        <v>167.44038911547977</v>
      </c>
      <c r="H47" s="33">
        <f t="shared" ca="1" si="16"/>
        <v>0.99999646084216398</v>
      </c>
      <c r="I47" s="148">
        <f t="shared" ca="1" si="17"/>
        <v>0.99999576966984338</v>
      </c>
      <c r="J47" s="148">
        <f t="shared" ca="1" si="18"/>
        <v>6.3253226481172278E-2</v>
      </c>
      <c r="K47" s="148">
        <f ca="1">SUM(J47:J$52)</f>
        <v>0.36029131803738496</v>
      </c>
      <c r="L47" s="149">
        <f ca="1">SUM($M$40:$M47)</f>
        <v>4.2291496375208908E-6</v>
      </c>
      <c r="M47" s="149">
        <f t="shared" ca="1" si="19"/>
        <v>3.5380141870829442E-6</v>
      </c>
      <c r="N47" s="108">
        <f t="shared" ca="1" si="20"/>
        <v>3.0125047000962275E-9</v>
      </c>
      <c r="O47" s="397">
        <f t="shared" ca="1" si="22"/>
        <v>2.6539126445648386E-9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464108.89244286477</v>
      </c>
      <c r="F48" s="32">
        <f ca="1"/>
        <v>463255.0667386764</v>
      </c>
      <c r="G48" s="217">
        <f t="shared" ca="1" si="15"/>
        <v>853.82570418837713</v>
      </c>
      <c r="H48" s="33">
        <f t="shared" ca="1" si="16"/>
        <v>0.99994106872753108</v>
      </c>
      <c r="I48" s="148">
        <f t="shared" ca="1" si="17"/>
        <v>0.99993683864667315</v>
      </c>
      <c r="J48" s="148">
        <f t="shared" ca="1" si="18"/>
        <v>4.6588301962409123E-2</v>
      </c>
      <c r="K48" s="148">
        <f ca="1">SUM(J48:J$52)</f>
        <v>0.29703809155621269</v>
      </c>
      <c r="L48" s="149">
        <f ca="1">SUM($M$40:$M48)</f>
        <v>6.2924065782997548E-5</v>
      </c>
      <c r="M48" s="149">
        <f t="shared" ca="1" si="19"/>
        <v>5.8694916145476652E-5</v>
      </c>
      <c r="N48" s="108">
        <f t="shared" ca="1" si="20"/>
        <v>5.7932095025160805E-7</v>
      </c>
      <c r="O48" s="397">
        <f t="shared" ca="1" si="22"/>
        <v>5.3621458873830984E-7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714073.69228823588</v>
      </c>
      <c r="F49" s="32">
        <f ca="1"/>
        <v>702988.800221649</v>
      </c>
      <c r="G49" s="217">
        <f t="shared" ca="1" si="15"/>
        <v>11084.892066586879</v>
      </c>
      <c r="H49" s="33">
        <f t="shared" ca="1" si="16"/>
        <v>0.99963680747365768</v>
      </c>
      <c r="I49" s="148">
        <f t="shared" ca="1" si="17"/>
        <v>0.99957366906006229</v>
      </c>
      <c r="J49" s="148">
        <f t="shared" ca="1" si="18"/>
        <v>7.1680334812443222E-2</v>
      </c>
      <c r="K49" s="148">
        <f ca="1">SUM(J49:J$52)</f>
        <v>0.2504497895938036</v>
      </c>
      <c r="L49" s="149">
        <f ca="1">SUM($M$40:$M49)</f>
        <v>4.1121477981608147E-4</v>
      </c>
      <c r="M49" s="149">
        <f t="shared" ca="1" si="19"/>
        <v>3.4829071403308392E-4</v>
      </c>
      <c r="N49" s="108">
        <f t="shared" ca="1" si="20"/>
        <v>3.491837181167799E-5</v>
      </c>
      <c r="O49" s="397">
        <f t="shared" ca="1" si="22"/>
        <v>3.3352422522871422E-5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755882.12267420639</v>
      </c>
      <c r="F50" s="32">
        <f ca="1"/>
        <v>700128.91172468499</v>
      </c>
      <c r="G50" s="217">
        <f t="shared" ca="1" si="15"/>
        <v>55753.210949521395</v>
      </c>
      <c r="H50" s="33">
        <f t="shared" ca="1" si="16"/>
        <v>0.99882403605011227</v>
      </c>
      <c r="I50" s="148">
        <f t="shared" ca="1" si="17"/>
        <v>0.99839820645999067</v>
      </c>
      <c r="J50" s="148">
        <f t="shared" ca="1" si="18"/>
        <v>7.5877159762604562E-2</v>
      </c>
      <c r="K50" s="148">
        <f ca="1">SUM(J50:J$52)</f>
        <v>0.17876945478136039</v>
      </c>
      <c r="L50" s="149">
        <f ca="1">SUM($M$40:$M50)</f>
        <v>1.3922957044517348E-3</v>
      </c>
      <c r="M50" s="149">
        <f t="shared" ca="1" si="19"/>
        <v>9.8108092463565326E-4</v>
      </c>
      <c r="N50" s="108">
        <f t="shared" ca="1" si="20"/>
        <v>5.3593100155660425E-4</v>
      </c>
      <c r="O50" s="397">
        <f t="shared" ca="1" si="22"/>
        <v>4.3081936316948362E-4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708887.08371200215</v>
      </c>
      <c r="F51" s="32">
        <f ca="1"/>
        <v>553453.92369091709</v>
      </c>
      <c r="G51" s="217">
        <f t="shared" ca="1" si="15"/>
        <v>155433.16002108506</v>
      </c>
      <c r="H51" s="33">
        <f t="shared" ca="1" si="16"/>
        <v>0.99308299387622223</v>
      </c>
      <c r="I51" s="148">
        <f t="shared" ca="1" si="17"/>
        <v>0.99149227995193812</v>
      </c>
      <c r="J51" s="148">
        <f t="shared" ca="1" si="18"/>
        <v>7.1159691294413366E-2</v>
      </c>
      <c r="K51" s="148">
        <f ca="1">SUM(J51:J$52)</f>
        <v>0.10289229501875582</v>
      </c>
      <c r="L51" s="149">
        <f ca="1">SUM($M$40:$M51)</f>
        <v>6.8607366105444831E-3</v>
      </c>
      <c r="M51" s="149">
        <f t="shared" ca="1" si="19"/>
        <v>5.4684409060927483E-3</v>
      </c>
      <c r="N51" s="108">
        <f t="shared" ca="1" si="20"/>
        <v>4.2044210567948959E-3</v>
      </c>
      <c r="O51" s="397">
        <f t="shared" ca="1" si="22"/>
        <v>3.1159517068433231E-3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316117.62928633986</v>
      </c>
      <c r="F52" s="32">
        <f ca="1"/>
        <v>138078.26998063194</v>
      </c>
      <c r="G52" s="217">
        <f t="shared" ca="1" si="15"/>
        <v>178039.35930570791</v>
      </c>
      <c r="H52" s="43">
        <f t="shared" ca="1" si="16"/>
        <v>0.97893661659237929</v>
      </c>
      <c r="I52" s="44">
        <f t="shared" ca="1" si="17"/>
        <v>0.97060809791361446</v>
      </c>
      <c r="J52" s="44">
        <f t="shared" ca="1" si="18"/>
        <v>3.1732603724342466E-2</v>
      </c>
      <c r="K52" s="44">
        <f ca="1">SUM(J52:J$52)</f>
        <v>3.1732603724342466E-2</v>
      </c>
      <c r="L52" s="135">
        <f ca="1">SUM($M$40:$M52)</f>
        <v>5.4471819077719346E-3</v>
      </c>
      <c r="M52" s="135">
        <f t="shared" ca="1" si="19"/>
        <v>-1.4135547027725483E-3</v>
      </c>
      <c r="N52" s="109">
        <f t="shared" ca="1" si="20"/>
        <v>5.4380726724092679E-2</v>
      </c>
      <c r="O52" s="398">
        <f t="shared" ca="1" si="22"/>
        <v>4.7491125401546784E-2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9961919.0417659357</v>
      </c>
      <c r="F53" s="358">
        <f ca="1">SUM(F40:F52)</f>
        <v>9560558.4669949859</v>
      </c>
      <c r="G53" s="402">
        <f ca="1">SUM(G40:G52)</f>
        <v>401360.57477095106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2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f t="array" ref="D59:P71" ca="1">'Triangle 2'!$D$63:$P$75</f>
        <v>688206.80883235426</v>
      </c>
      <c r="E59" s="71">
        <f ca="1"/>
        <v>675873.94292412791</v>
      </c>
      <c r="F59" s="71">
        <f ca="1"/>
        <v>654282.32952119526</v>
      </c>
      <c r="G59" s="71">
        <f ca="1"/>
        <v>635273.39963909134</v>
      </c>
      <c r="H59" s="71">
        <f ca="1"/>
        <v>636746.41213616088</v>
      </c>
      <c r="I59" s="71">
        <f ca="1"/>
        <v>636678.26131167321</v>
      </c>
      <c r="J59" s="71">
        <f ca="1"/>
        <v>636715.69763335388</v>
      </c>
      <c r="K59" s="71">
        <f ca="1"/>
        <v>636709.80194472242</v>
      </c>
      <c r="L59" s="71">
        <f ca="1"/>
        <v>636709.06487388373</v>
      </c>
      <c r="M59" s="71">
        <f ca="1"/>
        <v>636708.9508745952</v>
      </c>
      <c r="N59" s="71">
        <f ca="1"/>
        <v>636708.93083772529</v>
      </c>
      <c r="O59" s="71">
        <f ca="1"/>
        <v>636708.92906405963</v>
      </c>
      <c r="P59" s="165">
        <v>636708.92906405963</v>
      </c>
      <c r="Q59" s="176">
        <f t="shared" ref="Q59:Q71" ca="1" si="25">OFFSET($Q$58,$C59,-$C59)</f>
        <v>636708.92906405963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f ca="1"/>
        <v>692089.07735186652</v>
      </c>
      <c r="E60" s="71">
        <f ca="1"/>
        <v>822900.62189715845</v>
      </c>
      <c r="F60" s="71">
        <f ca="1"/>
        <v>840550.10579025571</v>
      </c>
      <c r="G60" s="71">
        <f ca="1"/>
        <v>856224.97272521851</v>
      </c>
      <c r="H60" s="71">
        <f ca="1"/>
        <v>855965.36562356353</v>
      </c>
      <c r="I60" s="71">
        <f ca="1"/>
        <v>855805.87762541894</v>
      </c>
      <c r="J60" s="71">
        <f ca="1"/>
        <v>855787.99131290824</v>
      </c>
      <c r="K60" s="71">
        <f ca="1"/>
        <v>855792.80800581712</v>
      </c>
      <c r="L60" s="71">
        <f ca="1"/>
        <v>855792.13229284005</v>
      </c>
      <c r="M60" s="71">
        <f ca="1"/>
        <v>855792.19970327977</v>
      </c>
      <c r="N60" s="71">
        <f ca="1"/>
        <v>855792.21964572696</v>
      </c>
      <c r="O60" s="71">
        <f ca="1"/>
        <v>855792.22170367569</v>
      </c>
      <c r="P60" s="165">
        <v>0</v>
      </c>
      <c r="Q60" s="176">
        <f t="shared" ca="1" si="25"/>
        <v>855792.22170367569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f ca="1"/>
        <v>842003.06428921572</v>
      </c>
      <c r="E61" s="71">
        <f ca="1"/>
        <v>735831.06048439082</v>
      </c>
      <c r="F61" s="71">
        <f ca="1"/>
        <v>707873.34704609925</v>
      </c>
      <c r="G61" s="71">
        <f ca="1"/>
        <v>710513.41247544892</v>
      </c>
      <c r="H61" s="71">
        <f ca="1"/>
        <v>716189.21679655032</v>
      </c>
      <c r="I61" s="71">
        <f ca="1"/>
        <v>716229.80154688924</v>
      </c>
      <c r="J61" s="71">
        <f ca="1"/>
        <v>716255.10407478001</v>
      </c>
      <c r="K61" s="71">
        <f ca="1"/>
        <v>716266.02081280726</v>
      </c>
      <c r="L61" s="71">
        <f ca="1"/>
        <v>716267.81792362372</v>
      </c>
      <c r="M61" s="71">
        <f ca="1"/>
        <v>716267.90493902005</v>
      </c>
      <c r="N61" s="71">
        <f ca="1"/>
        <v>716267.90795053879</v>
      </c>
      <c r="O61" s="71">
        <v>0</v>
      </c>
      <c r="P61" s="165">
        <v>0</v>
      </c>
      <c r="Q61" s="176">
        <f t="shared" ca="1" si="25"/>
        <v>716267.90795053879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f ca="1"/>
        <v>648719.76692813158</v>
      </c>
      <c r="E62" s="71">
        <f ca="1"/>
        <v>899795.63732256088</v>
      </c>
      <c r="F62" s="71">
        <f ca="1"/>
        <v>880790.58185820282</v>
      </c>
      <c r="G62" s="71">
        <f ca="1"/>
        <v>886200.05860374798</v>
      </c>
      <c r="H62" s="71">
        <f ca="1"/>
        <v>895003.29237344058</v>
      </c>
      <c r="I62" s="71">
        <f ca="1"/>
        <v>895170.47663375654</v>
      </c>
      <c r="J62" s="71">
        <f ca="1"/>
        <v>895219.77435852238</v>
      </c>
      <c r="K62" s="71">
        <f ca="1"/>
        <v>895222.92222726729</v>
      </c>
      <c r="L62" s="71">
        <f ca="1"/>
        <v>895223.26993845438</v>
      </c>
      <c r="M62" s="71">
        <f ca="1"/>
        <v>895223.23946680641</v>
      </c>
      <c r="N62" s="71">
        <v>0</v>
      </c>
      <c r="O62" s="71">
        <v>0</v>
      </c>
      <c r="P62" s="165">
        <v>0</v>
      </c>
      <c r="Q62" s="176">
        <f t="shared" ca="1" si="25"/>
        <v>895223.23946680641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f ca="1"/>
        <v>1405105.4425452868</v>
      </c>
      <c r="E63" s="71">
        <f ca="1"/>
        <v>1091751.6386122184</v>
      </c>
      <c r="F63" s="71">
        <f ca="1"/>
        <v>1081908.6784172452</v>
      </c>
      <c r="G63" s="71">
        <f ca="1"/>
        <v>1089001.2656055444</v>
      </c>
      <c r="H63" s="71">
        <f ca="1"/>
        <v>1085924.0720320828</v>
      </c>
      <c r="I63" s="71">
        <f ca="1"/>
        <v>1086543.1753472213</v>
      </c>
      <c r="J63" s="71">
        <f ca="1"/>
        <v>1086563.4059462261</v>
      </c>
      <c r="K63" s="71">
        <f ca="1"/>
        <v>1086562.0255186192</v>
      </c>
      <c r="L63" s="71">
        <f ca="1"/>
        <v>1086561.1626605734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1086561.1626605734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f ca="1"/>
        <v>1832845.1927408823</v>
      </c>
      <c r="E64" s="71">
        <f ca="1"/>
        <v>1754532.7477749244</v>
      </c>
      <c r="F64" s="71">
        <f ca="1"/>
        <v>1603525.7383224913</v>
      </c>
      <c r="G64" s="71">
        <f ca="1"/>
        <v>1575812.2876051837</v>
      </c>
      <c r="H64" s="71">
        <f ca="1"/>
        <v>1565363.8301841354</v>
      </c>
      <c r="I64" s="71">
        <f ca="1"/>
        <v>1563715.4993511182</v>
      </c>
      <c r="J64" s="71">
        <f ca="1"/>
        <v>1563613.949701133</v>
      </c>
      <c r="K64" s="71">
        <f ca="1"/>
        <v>1563598.5198725136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1563598.5198725136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f ca="1"/>
        <v>506106.37075389299</v>
      </c>
      <c r="E65" s="71">
        <f ca="1"/>
        <v>630479.78025184188</v>
      </c>
      <c r="F65" s="71">
        <f ca="1"/>
        <v>635960.80621647125</v>
      </c>
      <c r="G65" s="71">
        <f ca="1"/>
        <v>621459.0034915451</v>
      </c>
      <c r="H65" s="71">
        <f ca="1"/>
        <v>618879.42054804554</v>
      </c>
      <c r="I65" s="71">
        <f ca="1"/>
        <v>618609.50469633238</v>
      </c>
      <c r="J65" s="71">
        <f ca="1"/>
        <v>618574.11930819659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618574.11930819659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f ca="1"/>
        <v>621455.90669859748</v>
      </c>
      <c r="E66" s="71">
        <f ca="1"/>
        <v>566012.87576561316</v>
      </c>
      <c r="F66" s="71">
        <f ca="1"/>
        <v>626859.95309524832</v>
      </c>
      <c r="G66" s="71">
        <f ca="1"/>
        <v>632511.93274563737</v>
      </c>
      <c r="H66" s="71">
        <f ca="1"/>
        <v>629217.22087660513</v>
      </c>
      <c r="I66" s="71">
        <f ca="1"/>
        <v>630123.52133592346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630123.52133592346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f ca="1"/>
        <v>603736.91123249126</v>
      </c>
      <c r="E67" s="71">
        <f ca="1"/>
        <v>443885.751295875</v>
      </c>
      <c r="F67" s="71">
        <f ca="1"/>
        <v>444709.08304613235</v>
      </c>
      <c r="G67" s="71">
        <f ca="1"/>
        <v>463114.47853969259</v>
      </c>
      <c r="H67" s="71">
        <f ca="1"/>
        <v>464108.89244286477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464108.89244286477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f ca="1"/>
        <v>461926.90058364521</v>
      </c>
      <c r="E68" s="71">
        <f ca="1"/>
        <v>653310.1858962191</v>
      </c>
      <c r="F68" s="71">
        <f ca="1"/>
        <v>717359.5175034696</v>
      </c>
      <c r="G68" s="71">
        <f ca="1"/>
        <v>714073.69228823588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714073.69228823588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f ca="1"/>
        <v>857394.79604151391</v>
      </c>
      <c r="E69" s="71">
        <f ca="1"/>
        <v>737664.34737809352</v>
      </c>
      <c r="F69" s="71">
        <f ca="1"/>
        <v>755882.12267420639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755882.12267420639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f ca="1"/>
        <v>770496.66298351088</v>
      </c>
      <c r="E70" s="71">
        <f ca="1"/>
        <v>708887.08371200215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708887.08371200215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f ca="1"/>
        <v>316117.62928633986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316117.62928633986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9961919.0417659357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2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ca="1" si="29">IF(ISERROR(E59/D59),"",IF(E59/D59=0,"",E59/D59))</f>
        <v>0.98207970954377666</v>
      </c>
      <c r="E77" s="79">
        <f t="shared" ca="1" si="29"/>
        <v>0.96805378631772987</v>
      </c>
      <c r="F77" s="79">
        <f t="shared" ca="1" si="29"/>
        <v>0.97094690010042806</v>
      </c>
      <c r="G77" s="79">
        <f t="shared" ca="1" si="29"/>
        <v>1.0023187063993335</v>
      </c>
      <c r="H77" s="79">
        <f t="shared" ca="1" si="29"/>
        <v>0.99989297022615475</v>
      </c>
      <c r="I77" s="79">
        <f t="shared" ca="1" si="29"/>
        <v>1.0000587994344325</v>
      </c>
      <c r="J77" s="79">
        <f t="shared" ca="1" si="29"/>
        <v>0.99999074046917114</v>
      </c>
      <c r="K77" s="79">
        <f t="shared" ca="1" si="29"/>
        <v>0.99999884237554304</v>
      </c>
      <c r="L77" s="79">
        <f t="shared" ca="1" si="29"/>
        <v>0.99999982095544915</v>
      </c>
      <c r="M77" s="79">
        <f t="shared" ca="1" si="29"/>
        <v>0.99999996853056661</v>
      </c>
      <c r="N77" s="79">
        <f t="shared" ca="1" si="29"/>
        <v>0.99999999721432264</v>
      </c>
      <c r="O77" s="79">
        <f t="shared" ca="1" si="29"/>
        <v>1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ca="1" si="29"/>
        <v>1.1890096937316434</v>
      </c>
      <c r="E78" s="79">
        <f t="shared" ca="1" si="29"/>
        <v>1.0214478922769643</v>
      </c>
      <c r="F78" s="79">
        <f t="shared" ca="1" si="29"/>
        <v>1.018648343301588</v>
      </c>
      <c r="G78" s="79">
        <f t="shared" ca="1" si="29"/>
        <v>0.99969680036214237</v>
      </c>
      <c r="H78" s="79">
        <f t="shared" ca="1" si="29"/>
        <v>0.99981367470630267</v>
      </c>
      <c r="I78" s="79">
        <f t="shared" ca="1" si="29"/>
        <v>0.99997910003544221</v>
      </c>
      <c r="J78" s="79">
        <f t="shared" ca="1" si="29"/>
        <v>1.0000056283716969</v>
      </c>
      <c r="K78" s="79">
        <f t="shared" ca="1" si="29"/>
        <v>0.99999921042456685</v>
      </c>
      <c r="L78" s="79">
        <f t="shared" ca="1" si="29"/>
        <v>1.0000000787696417</v>
      </c>
      <c r="M78" s="79">
        <f t="shared" ca="1" si="29"/>
        <v>1.0000000233029083</v>
      </c>
      <c r="N78" s="79">
        <f t="shared" ca="1" si="29"/>
        <v>1.0000000024047295</v>
      </c>
      <c r="O78" s="79" t="str">
        <f t="shared" ca="1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ca="1" si="29"/>
        <v>0.87390544250043678</v>
      </c>
      <c r="E79" s="79">
        <f t="shared" ca="1" si="29"/>
        <v>0.96200525509226631</v>
      </c>
      <c r="F79" s="79">
        <f t="shared" ca="1" si="29"/>
        <v>1.003729573150856</v>
      </c>
      <c r="G79" s="79">
        <f t="shared" ca="1" si="29"/>
        <v>1.0079883141140527</v>
      </c>
      <c r="H79" s="79">
        <f t="shared" ca="1" si="29"/>
        <v>1.0000566676366902</v>
      </c>
      <c r="I79" s="79">
        <f t="shared" ca="1" si="29"/>
        <v>1.0000353273877129</v>
      </c>
      <c r="J79" s="79">
        <f t="shared" ca="1" si="29"/>
        <v>1.0000152414104488</v>
      </c>
      <c r="K79" s="79">
        <f t="shared" ca="1" si="29"/>
        <v>1.0000025089991207</v>
      </c>
      <c r="L79" s="79">
        <f t="shared" ca="1" si="29"/>
        <v>1.0000001214844423</v>
      </c>
      <c r="M79" s="79">
        <f t="shared" ca="1" si="29"/>
        <v>1.0000000042044586</v>
      </c>
      <c r="N79" s="79" t="str">
        <f t="shared" ca="1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ca="1" si="29"/>
        <v>1.3870328656445037</v>
      </c>
      <c r="E80" s="79">
        <f t="shared" ca="1" si="29"/>
        <v>0.97887847564930452</v>
      </c>
      <c r="F80" s="79">
        <f t="shared" ca="1" si="29"/>
        <v>1.0061416151091589</v>
      </c>
      <c r="G80" s="79">
        <f t="shared" ca="1" si="29"/>
        <v>1.0099336867383675</v>
      </c>
      <c r="H80" s="79">
        <f t="shared" ca="1" si="29"/>
        <v>1.0001867973690606</v>
      </c>
      <c r="I80" s="79">
        <f t="shared" ca="1" si="29"/>
        <v>1.0000550707670244</v>
      </c>
      <c r="J80" s="79">
        <f t="shared" ca="1" si="29"/>
        <v>1.0000035163083245</v>
      </c>
      <c r="K80" s="79">
        <f t="shared" ca="1" si="29"/>
        <v>1.0000003884073771</v>
      </c>
      <c r="L80" s="79">
        <f t="shared" ca="1" si="29"/>
        <v>0.99999996596195717</v>
      </c>
      <c r="M80" s="79" t="str">
        <f t="shared" ca="1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ca="1" si="29"/>
        <v>0.7769891180796783</v>
      </c>
      <c r="E81" s="79">
        <f t="shared" ca="1" si="29"/>
        <v>0.99098424967102849</v>
      </c>
      <c r="F81" s="79">
        <f t="shared" ca="1" si="29"/>
        <v>1.0065556246380012</v>
      </c>
      <c r="G81" s="79">
        <f t="shared" ca="1" si="29"/>
        <v>0.99717429752319842</v>
      </c>
      <c r="H81" s="79">
        <f t="shared" ca="1" si="29"/>
        <v>1.0005701165772851</v>
      </c>
      <c r="I81" s="79">
        <f t="shared" ca="1" si="29"/>
        <v>1.0000186192315812</v>
      </c>
      <c r="J81" s="79">
        <f t="shared" ca="1" si="29"/>
        <v>0.99999872954712143</v>
      </c>
      <c r="K81" s="79">
        <f t="shared" ca="1" si="29"/>
        <v>0.99999920588238356</v>
      </c>
      <c r="L81" s="79" t="str">
        <f t="shared" ca="1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ca="1" si="29"/>
        <v>0.95727274443247035</v>
      </c>
      <c r="E82" s="79">
        <f t="shared" ca="1" si="29"/>
        <v>0.91393320549648438</v>
      </c>
      <c r="F82" s="79">
        <f t="shared" ca="1" si="29"/>
        <v>0.98271717749519893</v>
      </c>
      <c r="G82" s="79">
        <f t="shared" ca="1" si="29"/>
        <v>0.99336947839331347</v>
      </c>
      <c r="H82" s="79">
        <f t="shared" ca="1" si="29"/>
        <v>0.99894699826249134</v>
      </c>
      <c r="I82" s="79">
        <f t="shared" ca="1" si="29"/>
        <v>0.99993505874308508</v>
      </c>
      <c r="J82" s="79">
        <f t="shared" ca="1" si="29"/>
        <v>0.9999901319448945</v>
      </c>
      <c r="K82" s="79" t="str">
        <f t="shared" ca="1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ca="1" si="29"/>
        <v>1.2457455916089004</v>
      </c>
      <c r="E83" s="79">
        <f t="shared" ca="1" si="29"/>
        <v>1.008693420687401</v>
      </c>
      <c r="F83" s="79">
        <f t="shared" ca="1" si="29"/>
        <v>0.9771970181445585</v>
      </c>
      <c r="G83" s="79">
        <f t="shared" ca="1" si="29"/>
        <v>0.99584915025929843</v>
      </c>
      <c r="H83" s="79">
        <f t="shared" ca="1" si="29"/>
        <v>0.99956386358513238</v>
      </c>
      <c r="I83" s="79">
        <f t="shared" ca="1" si="29"/>
        <v>0.99994279850557233</v>
      </c>
      <c r="J83" s="79" t="str">
        <f t="shared" ca="1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ca="1" si="29"/>
        <v>0.91078525389272091</v>
      </c>
      <c r="E84" s="79">
        <f t="shared" ca="1" si="29"/>
        <v>1.1075012246803233</v>
      </c>
      <c r="F84" s="79">
        <f t="shared" ca="1" si="29"/>
        <v>1.0090163355028205</v>
      </c>
      <c r="G84" s="79">
        <f t="shared" ca="1" si="29"/>
        <v>0.99479106764874714</v>
      </c>
      <c r="H84" s="79">
        <f t="shared" ca="1" si="29"/>
        <v>1.0014403618166325</v>
      </c>
      <c r="I84" s="79" t="str">
        <f t="shared" ca="1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ca="1" si="29"/>
        <v>0.73523043404735666</v>
      </c>
      <c r="E85" s="79">
        <f t="shared" ca="1" si="29"/>
        <v>1.0018548280674784</v>
      </c>
      <c r="F85" s="79">
        <f t="shared" ca="1" si="29"/>
        <v>1.0413874962199747</v>
      </c>
      <c r="G85" s="79">
        <f t="shared" ca="1" si="29"/>
        <v>1.0021472312986366</v>
      </c>
      <c r="H85" s="79" t="str">
        <f t="shared" ca="1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ca="1" si="29"/>
        <v>1.4143150898351251</v>
      </c>
      <c r="E86" s="79">
        <f t="shared" ca="1" si="29"/>
        <v>1.0980381647033206</v>
      </c>
      <c r="F86" s="79">
        <f t="shared" ca="1" si="29"/>
        <v>0.99541955583628561</v>
      </c>
      <c r="G86" s="79" t="str">
        <f t="shared" ca="1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ca="1" si="29"/>
        <v>0.86035552208130828</v>
      </c>
      <c r="E87" s="79">
        <f t="shared" ca="1" si="29"/>
        <v>1.0246965647192587</v>
      </c>
      <c r="F87" s="79" t="str">
        <f t="shared" ca="1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ca="1" si="29"/>
        <v>0.920039135493534</v>
      </c>
      <c r="E88" s="81" t="str">
        <f t="shared" ca="1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ca="1" si="31">IFERROR(SUMPRODUCT($A$59:$A$71, E$59:E$71, --($C$59:$C$71&lt;$M$1+1-D$58))/SUMPRODUCT($A$59:$A$71, D$59:D$71, --($C$59:$C$71&lt;$M$1+1-D$58)), 1)</f>
        <v>0.97893661659237929</v>
      </c>
      <c r="E89" s="182">
        <f t="shared" ca="1" si="31"/>
        <v>0.99308299387622223</v>
      </c>
      <c r="F89" s="182">
        <f t="shared" ca="1" si="31"/>
        <v>0.99882403605011227</v>
      </c>
      <c r="G89" s="182">
        <f t="shared" ca="1" si="31"/>
        <v>0.99963680747365768</v>
      </c>
      <c r="H89" s="182">
        <f t="shared" ca="1" si="31"/>
        <v>0.99994106872753108</v>
      </c>
      <c r="I89" s="182">
        <f t="shared" ca="1" si="31"/>
        <v>0.99999646084216398</v>
      </c>
      <c r="J89" s="182">
        <f t="shared" ca="1" si="31"/>
        <v>0.99999933532472396</v>
      </c>
      <c r="K89" s="182">
        <f t="shared" ca="1" si="31"/>
        <v>0.99999996878220132</v>
      </c>
      <c r="L89" s="182">
        <f t="shared" ca="1" si="31"/>
        <v>1.0000000032071277</v>
      </c>
      <c r="M89" s="182">
        <f t="shared" ca="1" si="31"/>
        <v>1.0000000013206884</v>
      </c>
      <c r="N89" s="182">
        <f t="shared" ca="1" si="31"/>
        <v>1.0000000001904743</v>
      </c>
      <c r="O89" s="182">
        <f t="shared" ca="1" si="31"/>
        <v>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ca="1" si="32">D89*E90</f>
        <v>0.97060809791361446</v>
      </c>
      <c r="E90" s="182">
        <f t="shared" ca="1" si="32"/>
        <v>0.99149227995193812</v>
      </c>
      <c r="F90" s="182">
        <f t="shared" ca="1" si="32"/>
        <v>0.99839820645999067</v>
      </c>
      <c r="G90" s="182">
        <f ca="1">G89*H90</f>
        <v>0.99957366906006229</v>
      </c>
      <c r="H90" s="182">
        <f t="shared" ca="1" si="32"/>
        <v>0.99993683864667315</v>
      </c>
      <c r="I90" s="182">
        <f t="shared" ca="1" si="32"/>
        <v>0.99999576966984338</v>
      </c>
      <c r="J90" s="182">
        <f t="shared" ca="1" si="32"/>
        <v>0.99999930882523325</v>
      </c>
      <c r="K90" s="182">
        <f t="shared" ca="1" si="32"/>
        <v>0.99999997350049163</v>
      </c>
      <c r="L90" s="182">
        <f t="shared" ca="1" si="32"/>
        <v>1.0000000047182904</v>
      </c>
      <c r="M90" s="182">
        <f t="shared" ca="1" si="32"/>
        <v>1.0000000015111628</v>
      </c>
      <c r="N90" s="182">
        <f t="shared" ca="1" si="32"/>
        <v>1.0000000001904743</v>
      </c>
      <c r="O90" s="182">
        <f t="shared" ca="1" si="32"/>
        <v>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2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ca="1" si="35">IFERROR(LN(D77), "")</f>
        <v>-1.8082803306983416E-2</v>
      </c>
      <c r="E95" s="136">
        <f t="shared" ca="1" si="35"/>
        <v>-3.2467628871382784E-2</v>
      </c>
      <c r="F95" s="136">
        <f t="shared" ca="1" si="35"/>
        <v>-2.9483497973541068E-2</v>
      </c>
      <c r="G95" s="136">
        <f t="shared" ca="1" si="35"/>
        <v>2.3160223478678596E-3</v>
      </c>
      <c r="H95" s="136">
        <f t="shared" ca="1" si="35"/>
        <v>-1.0703550194021251E-4</v>
      </c>
      <c r="I95" s="136">
        <f t="shared" ca="1" si="35"/>
        <v>5.8797705813559847E-5</v>
      </c>
      <c r="J95" s="136">
        <f t="shared" ca="1" si="35"/>
        <v>-9.2595736985847699E-6</v>
      </c>
      <c r="K95" s="136">
        <f t="shared" ca="1" si="35"/>
        <v>-1.1576251270077024E-6</v>
      </c>
      <c r="L95" s="136">
        <f t="shared" ca="1" si="35"/>
        <v>-1.7904456688052525E-7</v>
      </c>
      <c r="M95" s="136">
        <f t="shared" ca="1" si="35"/>
        <v>-3.146943388765738E-8</v>
      </c>
      <c r="N95" s="136">
        <f t="shared" ca="1" si="35"/>
        <v>-2.7856773593346511E-9</v>
      </c>
      <c r="O95" s="136">
        <f t="shared" ca="1" si="35"/>
        <v>0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ca="1" si="35"/>
        <v>0.17312077051951771</v>
      </c>
      <c r="E96" s="136">
        <f t="shared" ca="1" si="35"/>
        <v>2.1221122987615981E-2</v>
      </c>
      <c r="F96" s="136">
        <f t="shared" ca="1" si="35"/>
        <v>1.8476594877777017E-2</v>
      </c>
      <c r="G96" s="136">
        <f t="shared" ca="1" si="35"/>
        <v>-3.0324561216099323E-4</v>
      </c>
      <c r="H96" s="136">
        <f t="shared" ca="1" si="35"/>
        <v>-1.8634265441139404E-4</v>
      </c>
      <c r="I96" s="136">
        <f t="shared" ca="1" si="35"/>
        <v>-2.0900182965088043E-5</v>
      </c>
      <c r="J96" s="136">
        <f t="shared" ca="1" si="35"/>
        <v>5.6283558577062091E-6</v>
      </c>
      <c r="K96" s="136">
        <f t="shared" ca="1" si="35"/>
        <v>-7.8957574486146292E-7</v>
      </c>
      <c r="L96" s="136">
        <f t="shared" ca="1" si="35"/>
        <v>7.8769638595845069E-8</v>
      </c>
      <c r="M96" s="136">
        <f t="shared" ca="1" si="35"/>
        <v>2.3302907998171746E-8</v>
      </c>
      <c r="N96" s="136">
        <f t="shared" ca="1" si="35"/>
        <v>2.4047295237258268E-9</v>
      </c>
      <c r="O96" s="136" t="str">
        <f t="shared" ca="1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ca="1" si="35"/>
        <v>-0.1347830985382604</v>
      </c>
      <c r="E97" s="136">
        <f t="shared" ca="1" si="35"/>
        <v>-3.8735365657477407E-2</v>
      </c>
      <c r="F97" s="136">
        <f t="shared" ca="1" si="35"/>
        <v>3.7226355371203146E-3</v>
      </c>
      <c r="G97" s="136">
        <f t="shared" ca="1" si="35"/>
        <v>7.9565764411551158E-3</v>
      </c>
      <c r="H97" s="136">
        <f t="shared" ca="1" si="35"/>
        <v>5.666603114034163E-5</v>
      </c>
      <c r="I97" s="136">
        <f t="shared" ca="1" si="35"/>
        <v>3.5326763715481528E-5</v>
      </c>
      <c r="J97" s="136">
        <f t="shared" ca="1" si="35"/>
        <v>1.52412942997247E-5</v>
      </c>
      <c r="K97" s="136">
        <f t="shared" ca="1" si="35"/>
        <v>2.5089959731542207E-6</v>
      </c>
      <c r="L97" s="136">
        <f t="shared" ca="1" si="35"/>
        <v>1.2148443490442493E-7</v>
      </c>
      <c r="M97" s="136">
        <f t="shared" ca="1" si="35"/>
        <v>4.2044585502485071E-9</v>
      </c>
      <c r="N97" s="136" t="str">
        <f t="shared" ca="1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ca="1" si="35"/>
        <v>0.32716683654186979</v>
      </c>
      <c r="E98" s="136">
        <f t="shared" ca="1" si="35"/>
        <v>-2.1347775260406654E-2</v>
      </c>
      <c r="F98" s="136">
        <f t="shared" ca="1" si="35"/>
        <v>6.1228322565537634E-3</v>
      </c>
      <c r="G98" s="136">
        <f t="shared" ca="1" si="35"/>
        <v>9.8846720029872881E-3</v>
      </c>
      <c r="H98" s="136">
        <f t="shared" ca="1" si="35"/>
        <v>1.8677992460438409E-4</v>
      </c>
      <c r="I98" s="136">
        <f t="shared" ca="1" si="35"/>
        <v>5.5069250685358903E-5</v>
      </c>
      <c r="J98" s="136">
        <f t="shared" ca="1" si="35"/>
        <v>3.5163021423161487E-6</v>
      </c>
      <c r="K98" s="136">
        <f t="shared" ca="1" si="35"/>
        <v>3.8840730171972064E-7</v>
      </c>
      <c r="L98" s="136">
        <f t="shared" ca="1" si="35"/>
        <v>-3.4038043408048746E-8</v>
      </c>
      <c r="M98" s="136" t="str">
        <f t="shared" ca="1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ca="1" si="35"/>
        <v>-0.25232893375802024</v>
      </c>
      <c r="E99" s="136">
        <f t="shared" ca="1" si="35"/>
        <v>-9.0566381477451569E-3</v>
      </c>
      <c r="F99" s="136">
        <f t="shared" ca="1" si="35"/>
        <v>6.5342299834503315E-3</v>
      </c>
      <c r="G99" s="136">
        <f t="shared" ca="1" si="35"/>
        <v>-2.8297023107159767E-3</v>
      </c>
      <c r="H99" s="136">
        <f t="shared" ca="1" si="35"/>
        <v>5.6995412257175452E-4</v>
      </c>
      <c r="I99" s="136">
        <f t="shared" ca="1" si="35"/>
        <v>1.8619058245455404E-5</v>
      </c>
      <c r="J99" s="136">
        <f t="shared" ca="1" si="35"/>
        <v>-1.2704536855915841E-6</v>
      </c>
      <c r="K99" s="136">
        <f t="shared" ca="1" si="35"/>
        <v>-7.9411793175433015E-7</v>
      </c>
      <c r="L99" s="136" t="str">
        <f t="shared" ca="1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ca="1" si="35"/>
        <v>-4.3666928726829042E-2</v>
      </c>
      <c r="E100" s="136">
        <f t="shared" ca="1" si="35"/>
        <v>-8.9997789523920485E-2</v>
      </c>
      <c r="F100" s="136">
        <f t="shared" ca="1" si="35"/>
        <v>-1.7433913869103125E-2</v>
      </c>
      <c r="G100" s="136">
        <f t="shared" ca="1" si="35"/>
        <v>-6.6526011685355772E-3</v>
      </c>
      <c r="H100" s="136">
        <f t="shared" ca="1" si="35"/>
        <v>-1.0535565333397723E-3</v>
      </c>
      <c r="I100" s="136">
        <f t="shared" ca="1" si="35"/>
        <v>-6.4943365689641808E-5</v>
      </c>
      <c r="J100" s="136">
        <f t="shared" ca="1" si="35"/>
        <v>-9.8681037950758034E-6</v>
      </c>
      <c r="K100" s="136" t="str">
        <f t="shared" ca="1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ca="1" si="35"/>
        <v>0.21973421942850418</v>
      </c>
      <c r="E101" s="136">
        <f t="shared" ca="1" si="35"/>
        <v>8.6558504911081764E-3</v>
      </c>
      <c r="F101" s="136">
        <f t="shared" ca="1" si="35"/>
        <v>-2.3066991031207157E-2</v>
      </c>
      <c r="G101" s="136">
        <f t="shared" ca="1" si="35"/>
        <v>-4.1594884310441746E-3</v>
      </c>
      <c r="H101" s="136">
        <f t="shared" ca="1" si="35"/>
        <v>-4.3623155001607688E-4</v>
      </c>
      <c r="I101" s="136">
        <f t="shared" ca="1" si="35"/>
        <v>-5.7203130495545225E-5</v>
      </c>
      <c r="J101" s="136" t="str">
        <f t="shared" ca="1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ca="1" si="35"/>
        <v>-9.3448135203896568E-2</v>
      </c>
      <c r="E102" s="136">
        <f t="shared" ca="1" si="35"/>
        <v>0.10210632874270324</v>
      </c>
      <c r="F102" s="136">
        <f t="shared" ca="1" si="35"/>
        <v>8.9759310350871254E-3</v>
      </c>
      <c r="G102" s="136">
        <f t="shared" ca="1" si="35"/>
        <v>-5.2225461354719702E-3</v>
      </c>
      <c r="H102" s="136">
        <f t="shared" ca="1" si="35"/>
        <v>1.4393254905547888E-3</v>
      </c>
      <c r="I102" s="136" t="str">
        <f t="shared" ca="1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ca="1" si="35"/>
        <v>-0.30757131319439185</v>
      </c>
      <c r="E103" s="136">
        <f t="shared" ca="1" si="35"/>
        <v>1.8531099980526411E-3</v>
      </c>
      <c r="F103" s="136">
        <f t="shared" ca="1" si="35"/>
        <v>4.0553954972040507E-2</v>
      </c>
      <c r="G103" s="136">
        <f t="shared" ca="1" si="35"/>
        <v>2.144929292216183E-3</v>
      </c>
      <c r="H103" s="136" t="str">
        <f t="shared" ca="1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ca="1" si="35"/>
        <v>0.34664537846001769</v>
      </c>
      <c r="E104" s="136">
        <f t="shared" ca="1" si="35"/>
        <v>9.3525100865175237E-2</v>
      </c>
      <c r="F104" s="136">
        <f t="shared" ca="1" si="35"/>
        <v>-4.5909665418211775E-3</v>
      </c>
      <c r="G104" s="136" t="str">
        <f t="shared" ca="1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ca="1" si="35"/>
        <v>-0.15040957739093594</v>
      </c>
      <c r="E105" s="136">
        <f t="shared" ca="1" si="35"/>
        <v>2.439653434329743E-2</v>
      </c>
      <c r="F105" s="136" t="str">
        <f t="shared" ca="1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ca="1" si="35"/>
        <v>-8.333907126386253E-2</v>
      </c>
      <c r="E106" s="137" t="str">
        <f t="shared" ca="1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ca="1" si="37">IFERROR(AVERAGE(D95:D106), 0)</f>
        <v>-1.4135547027725483E-3</v>
      </c>
      <c r="E107" s="138">
        <f t="shared" ca="1" si="37"/>
        <v>5.4684409060927483E-3</v>
      </c>
      <c r="F107" s="138">
        <f t="shared" ca="1" si="37"/>
        <v>9.8108092463565326E-4</v>
      </c>
      <c r="G107" s="138">
        <f t="shared" ca="1" si="37"/>
        <v>3.4829071403308398E-4</v>
      </c>
      <c r="H107" s="138">
        <f t="shared" ca="1" si="37"/>
        <v>5.8694916145476665E-5</v>
      </c>
      <c r="I107" s="138">
        <f t="shared" ca="1" si="37"/>
        <v>3.5380141870829437E-6</v>
      </c>
      <c r="J107" s="138">
        <f t="shared" ca="1" si="37"/>
        <v>6.6463685341581707E-7</v>
      </c>
      <c r="K107" s="138">
        <f t="shared" ca="1" si="37"/>
        <v>3.1216894250089204E-8</v>
      </c>
      <c r="L107" s="138">
        <f t="shared" ca="1" si="37"/>
        <v>-3.2071341970760009E-9</v>
      </c>
      <c r="M107" s="139">
        <f t="shared" ca="1" si="37"/>
        <v>-1.3206891130790422E-9</v>
      </c>
      <c r="N107" s="139">
        <f t="shared" ca="1" si="37"/>
        <v>-1.9047391780441218E-10</v>
      </c>
      <c r="O107" s="139">
        <f t="shared" ca="1" si="37"/>
        <v>0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ca="1" si="38">IFERROR(_xlfn.VAR.S(D95:D106), 0)</f>
        <v>4.7491125401546784E-2</v>
      </c>
      <c r="E108" s="139">
        <f t="shared" ca="1" si="38"/>
        <v>3.1159517068433231E-3</v>
      </c>
      <c r="F108" s="139">
        <f t="shared" ca="1" si="38"/>
        <v>4.3081936316948362E-4</v>
      </c>
      <c r="G108" s="139">
        <f t="shared" ca="1" si="38"/>
        <v>3.3352422522871422E-5</v>
      </c>
      <c r="H108" s="139">
        <f t="shared" ca="1" si="38"/>
        <v>5.3621458873830984E-7</v>
      </c>
      <c r="I108" s="139">
        <f t="shared" ca="1" si="38"/>
        <v>2.6539126445648386E-9</v>
      </c>
      <c r="J108" s="139">
        <f t="shared" ca="1" si="38"/>
        <v>9.168451992469765E-11</v>
      </c>
      <c r="K108" s="139">
        <f t="shared" ca="1" si="38"/>
        <v>2.2587994084967731E-12</v>
      </c>
      <c r="L108" s="139">
        <f t="shared" ca="1" si="38"/>
        <v>1.8045842126006125E-14</v>
      </c>
      <c r="M108" s="140">
        <f t="shared" ca="1" si="38"/>
        <v>7.7289780144071826E-16</v>
      </c>
      <c r="N108" s="140">
        <f t="shared" ca="1" si="38"/>
        <v>1.3470161805860793E-17</v>
      </c>
      <c r="O108" s="140">
        <f t="shared" ca="1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2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-1.8082803306983416E-2</v>
      </c>
      <c r="E113" s="136">
        <f t="shared" ca="1" si="41"/>
        <v>-3.2467628871382784E-2</v>
      </c>
      <c r="F113" s="136">
        <f t="shared" ca="1" si="41"/>
        <v>-2.9483497973541068E-2</v>
      </c>
      <c r="G113" s="136">
        <f t="shared" ca="1" si="41"/>
        <v>2.3160223478678596E-3</v>
      </c>
      <c r="H113" s="136">
        <f t="shared" ca="1" si="41"/>
        <v>-1.0703550194021251E-4</v>
      </c>
      <c r="I113" s="136">
        <f t="shared" ca="1" si="41"/>
        <v>5.8797705813559847E-5</v>
      </c>
      <c r="J113" s="136">
        <f t="shared" ca="1" si="41"/>
        <v>-9.2595736985847699E-6</v>
      </c>
      <c r="K113" s="136">
        <f t="shared" ca="1" si="41"/>
        <v>-1.1576251270077024E-6</v>
      </c>
      <c r="L113" s="136">
        <f t="shared" ca="1" si="41"/>
        <v>-1.7904456688052525E-7</v>
      </c>
      <c r="M113" s="136">
        <f t="shared" ca="1" si="41"/>
        <v>-3.146943388765738E-8</v>
      </c>
      <c r="N113" s="136">
        <f t="shared" ca="1" si="41"/>
        <v>-2.7856773593346511E-9</v>
      </c>
      <c r="O113" s="304">
        <f t="shared" ca="1" si="41"/>
        <v>0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0.17312077051951771</v>
      </c>
      <c r="E114" s="136">
        <f t="shared" ca="1" si="43"/>
        <v>2.1221122987615981E-2</v>
      </c>
      <c r="F114" s="136">
        <f t="shared" ca="1" si="43"/>
        <v>1.8476594877777017E-2</v>
      </c>
      <c r="G114" s="136">
        <f t="shared" ca="1" si="43"/>
        <v>-3.0324561216099323E-4</v>
      </c>
      <c r="H114" s="136">
        <f t="shared" ca="1" si="43"/>
        <v>-1.8634265441139404E-4</v>
      </c>
      <c r="I114" s="136">
        <f t="shared" ca="1" si="43"/>
        <v>-2.0900182965088043E-5</v>
      </c>
      <c r="J114" s="136">
        <f t="shared" ca="1" si="43"/>
        <v>5.6283558577062091E-6</v>
      </c>
      <c r="K114" s="136">
        <f t="shared" ca="1" si="43"/>
        <v>-7.8957574486146292E-7</v>
      </c>
      <c r="L114" s="136">
        <f t="shared" ca="1" si="43"/>
        <v>7.8769638595845069E-8</v>
      </c>
      <c r="M114" s="136">
        <f t="shared" ca="1" si="43"/>
        <v>2.3302907998171746E-8</v>
      </c>
      <c r="N114" s="136">
        <f t="shared" ca="1" si="43"/>
        <v>2.4047295237258268E-9</v>
      </c>
      <c r="O114" s="302">
        <f t="shared" ca="1" si="43"/>
        <v>0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-0.1347830985382604</v>
      </c>
      <c r="E115" s="136">
        <f t="shared" ca="1" si="44"/>
        <v>-3.8735365657477407E-2</v>
      </c>
      <c r="F115" s="136">
        <f t="shared" ca="1" si="44"/>
        <v>3.7226355371203146E-3</v>
      </c>
      <c r="G115" s="136">
        <f t="shared" ca="1" si="44"/>
        <v>7.9565764411551158E-3</v>
      </c>
      <c r="H115" s="136">
        <f t="shared" ca="1" si="44"/>
        <v>5.666603114034163E-5</v>
      </c>
      <c r="I115" s="136">
        <f t="shared" ca="1" si="44"/>
        <v>3.5326763715481528E-5</v>
      </c>
      <c r="J115" s="136">
        <f t="shared" ca="1" si="44"/>
        <v>1.52412942997247E-5</v>
      </c>
      <c r="K115" s="136">
        <f t="shared" ca="1" si="44"/>
        <v>2.5089959731542207E-6</v>
      </c>
      <c r="L115" s="136">
        <f t="shared" ca="1" si="44"/>
        <v>1.2148443490442493E-7</v>
      </c>
      <c r="M115" s="136">
        <f t="shared" ca="1" si="44"/>
        <v>4.2044585502485071E-9</v>
      </c>
      <c r="N115" s="302">
        <f t="shared" ca="1" si="44"/>
        <v>-1.9047391780441218E-10</v>
      </c>
      <c r="O115" s="136">
        <f t="shared" ca="1" si="44"/>
        <v>0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0.32716683654186979</v>
      </c>
      <c r="E116" s="136">
        <f t="shared" ca="1" si="45"/>
        <v>-2.1347775260406654E-2</v>
      </c>
      <c r="F116" s="136">
        <f t="shared" ca="1" si="45"/>
        <v>6.1228322565537634E-3</v>
      </c>
      <c r="G116" s="136">
        <f t="shared" ca="1" si="45"/>
        <v>9.8846720029872881E-3</v>
      </c>
      <c r="H116" s="136">
        <f t="shared" ca="1" si="45"/>
        <v>1.8677992460438409E-4</v>
      </c>
      <c r="I116" s="136">
        <f t="shared" ca="1" si="45"/>
        <v>5.5069250685358903E-5</v>
      </c>
      <c r="J116" s="136">
        <f t="shared" ca="1" si="45"/>
        <v>3.5163021423161487E-6</v>
      </c>
      <c r="K116" s="136">
        <f t="shared" ca="1" si="45"/>
        <v>3.8840730171972064E-7</v>
      </c>
      <c r="L116" s="136">
        <f t="shared" ca="1" si="45"/>
        <v>-3.4038043408048746E-8</v>
      </c>
      <c r="M116" s="302">
        <f t="shared" ca="1" si="45"/>
        <v>-1.3206891130790422E-9</v>
      </c>
      <c r="N116" s="136">
        <f t="shared" ca="1" si="45"/>
        <v>-1.9047391780441218E-10</v>
      </c>
      <c r="O116" s="136">
        <f t="shared" ca="1" si="45"/>
        <v>0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-0.25232893375802024</v>
      </c>
      <c r="E117" s="136">
        <f t="shared" ca="1" si="46"/>
        <v>-9.0566381477451569E-3</v>
      </c>
      <c r="F117" s="136">
        <f t="shared" ca="1" si="46"/>
        <v>6.5342299834503315E-3</v>
      </c>
      <c r="G117" s="136">
        <f t="shared" ca="1" si="46"/>
        <v>-2.8297023107159767E-3</v>
      </c>
      <c r="H117" s="136">
        <f t="shared" ca="1" si="46"/>
        <v>5.6995412257175452E-4</v>
      </c>
      <c r="I117" s="136">
        <f t="shared" ca="1" si="46"/>
        <v>1.8619058245455404E-5</v>
      </c>
      <c r="J117" s="136">
        <f t="shared" ca="1" si="46"/>
        <v>-1.2704536855915841E-6</v>
      </c>
      <c r="K117" s="136">
        <f t="shared" ca="1" si="46"/>
        <v>-7.9411793175433015E-7</v>
      </c>
      <c r="L117" s="302">
        <f t="shared" ca="1" si="46"/>
        <v>-3.2071341970760009E-9</v>
      </c>
      <c r="M117" s="136">
        <f t="shared" ca="1" si="46"/>
        <v>-1.3206891130790422E-9</v>
      </c>
      <c r="N117" s="136">
        <f t="shared" ca="1" si="46"/>
        <v>-1.9047391780441218E-10</v>
      </c>
      <c r="O117" s="136">
        <f t="shared" ca="1" si="46"/>
        <v>0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-4.3666928726829042E-2</v>
      </c>
      <c r="E118" s="136">
        <f t="shared" ca="1" si="47"/>
        <v>-8.9997789523920485E-2</v>
      </c>
      <c r="F118" s="136">
        <f t="shared" ca="1" si="47"/>
        <v>-1.7433913869103125E-2</v>
      </c>
      <c r="G118" s="136">
        <f t="shared" ca="1" si="47"/>
        <v>-6.6526011685355772E-3</v>
      </c>
      <c r="H118" s="136">
        <f t="shared" ca="1" si="47"/>
        <v>-1.0535565333397723E-3</v>
      </c>
      <c r="I118" s="136">
        <f t="shared" ca="1" si="47"/>
        <v>-6.4943365689641808E-5</v>
      </c>
      <c r="J118" s="136">
        <f t="shared" ca="1" si="47"/>
        <v>-9.8681037950758034E-6</v>
      </c>
      <c r="K118" s="302">
        <f t="shared" ca="1" si="47"/>
        <v>3.1216894250089204E-8</v>
      </c>
      <c r="L118" s="136">
        <f t="shared" ca="1" si="47"/>
        <v>-3.2071341970760009E-9</v>
      </c>
      <c r="M118" s="136">
        <f t="shared" ca="1" si="47"/>
        <v>-1.3206891130790422E-9</v>
      </c>
      <c r="N118" s="136">
        <f t="shared" ca="1" si="47"/>
        <v>-1.9047391780441218E-10</v>
      </c>
      <c r="O118" s="136">
        <f t="shared" ca="1" si="47"/>
        <v>0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0.21973421942850418</v>
      </c>
      <c r="E119" s="136">
        <f t="shared" ca="1" si="48"/>
        <v>8.6558504911081764E-3</v>
      </c>
      <c r="F119" s="136">
        <f t="shared" ca="1" si="48"/>
        <v>-2.3066991031207157E-2</v>
      </c>
      <c r="G119" s="136">
        <f t="shared" ca="1" si="48"/>
        <v>-4.1594884310441746E-3</v>
      </c>
      <c r="H119" s="136">
        <f t="shared" ca="1" si="48"/>
        <v>-4.3623155001607688E-4</v>
      </c>
      <c r="I119" s="136">
        <f t="shared" ca="1" si="48"/>
        <v>-5.7203130495545225E-5</v>
      </c>
      <c r="J119" s="302">
        <f t="shared" ca="1" si="48"/>
        <v>6.6463685341581707E-7</v>
      </c>
      <c r="K119" s="136">
        <f t="shared" ca="1" si="48"/>
        <v>3.1216894250089204E-8</v>
      </c>
      <c r="L119" s="136">
        <f t="shared" ca="1" si="48"/>
        <v>-3.2071341970760009E-9</v>
      </c>
      <c r="M119" s="136">
        <f t="shared" ca="1" si="48"/>
        <v>-1.3206891130790422E-9</v>
      </c>
      <c r="N119" s="136">
        <f t="shared" ca="1" si="48"/>
        <v>-1.9047391780441218E-10</v>
      </c>
      <c r="O119" s="136">
        <f t="shared" ca="1" si="48"/>
        <v>0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-9.3448135203896568E-2</v>
      </c>
      <c r="E120" s="136">
        <f t="shared" ca="1" si="49"/>
        <v>0.10210632874270324</v>
      </c>
      <c r="F120" s="136">
        <f t="shared" ca="1" si="49"/>
        <v>8.9759310350871254E-3</v>
      </c>
      <c r="G120" s="136">
        <f t="shared" ca="1" si="49"/>
        <v>-5.2225461354719702E-3</v>
      </c>
      <c r="H120" s="136">
        <f t="shared" ca="1" si="49"/>
        <v>1.4393254905547888E-3</v>
      </c>
      <c r="I120" s="302">
        <f t="shared" ca="1" si="49"/>
        <v>3.5380141870829437E-6</v>
      </c>
      <c r="J120" s="136">
        <f t="shared" ca="1" si="49"/>
        <v>6.6463685341581707E-7</v>
      </c>
      <c r="K120" s="136">
        <f t="shared" ca="1" si="49"/>
        <v>3.1216894250089204E-8</v>
      </c>
      <c r="L120" s="136">
        <f t="shared" ca="1" si="49"/>
        <v>-3.2071341970760009E-9</v>
      </c>
      <c r="M120" s="136">
        <f t="shared" ca="1" si="49"/>
        <v>-1.3206891130790422E-9</v>
      </c>
      <c r="N120" s="136">
        <f t="shared" ca="1" si="49"/>
        <v>-1.9047391780441218E-10</v>
      </c>
      <c r="O120" s="136">
        <f t="shared" ca="1" si="49"/>
        <v>0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-0.30757131319439185</v>
      </c>
      <c r="E121" s="136">
        <f t="shared" ca="1" si="50"/>
        <v>1.8531099980526411E-3</v>
      </c>
      <c r="F121" s="136">
        <f t="shared" ca="1" si="50"/>
        <v>4.0553954972040507E-2</v>
      </c>
      <c r="G121" s="136">
        <f t="shared" ca="1" si="50"/>
        <v>2.144929292216183E-3</v>
      </c>
      <c r="H121" s="302">
        <f t="shared" ca="1" si="50"/>
        <v>5.8694916145476665E-5</v>
      </c>
      <c r="I121" s="136">
        <f t="shared" ca="1" si="50"/>
        <v>3.5380141870829437E-6</v>
      </c>
      <c r="J121" s="136">
        <f t="shared" ca="1" si="50"/>
        <v>6.6463685341581707E-7</v>
      </c>
      <c r="K121" s="136">
        <f t="shared" ca="1" si="50"/>
        <v>3.1216894250089204E-8</v>
      </c>
      <c r="L121" s="136">
        <f t="shared" ca="1" si="50"/>
        <v>-3.2071341970760009E-9</v>
      </c>
      <c r="M121" s="136">
        <f t="shared" ca="1" si="50"/>
        <v>-1.3206891130790422E-9</v>
      </c>
      <c r="N121" s="136">
        <f t="shared" ca="1" si="50"/>
        <v>-1.9047391780441218E-10</v>
      </c>
      <c r="O121" s="136">
        <f t="shared" ca="1" si="50"/>
        <v>0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0.34664537846001769</v>
      </c>
      <c r="E122" s="136">
        <f t="shared" ca="1" si="51"/>
        <v>9.3525100865175237E-2</v>
      </c>
      <c r="F122" s="136">
        <f t="shared" ca="1" si="51"/>
        <v>-4.5909665418211775E-3</v>
      </c>
      <c r="G122" s="302">
        <f t="shared" ca="1" si="51"/>
        <v>3.4829071403308398E-4</v>
      </c>
      <c r="H122" s="136">
        <f t="shared" ca="1" si="51"/>
        <v>5.8694916145476665E-5</v>
      </c>
      <c r="I122" s="136">
        <f t="shared" ca="1" si="51"/>
        <v>3.5380141870829437E-6</v>
      </c>
      <c r="J122" s="136">
        <f t="shared" ca="1" si="51"/>
        <v>6.6463685341581707E-7</v>
      </c>
      <c r="K122" s="136">
        <f t="shared" ca="1" si="51"/>
        <v>3.1216894250089204E-8</v>
      </c>
      <c r="L122" s="136">
        <f t="shared" ca="1" si="51"/>
        <v>-3.2071341970760009E-9</v>
      </c>
      <c r="M122" s="136">
        <f t="shared" ca="1" si="51"/>
        <v>-1.3206891130790422E-9</v>
      </c>
      <c r="N122" s="136">
        <f t="shared" ca="1" si="51"/>
        <v>-1.9047391780441218E-10</v>
      </c>
      <c r="O122" s="136">
        <f t="shared" ca="1" si="51"/>
        <v>0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-0.15040957739093594</v>
      </c>
      <c r="E123" s="136">
        <f t="shared" ca="1" si="52"/>
        <v>2.439653434329743E-2</v>
      </c>
      <c r="F123" s="302">
        <f t="shared" ca="1" si="52"/>
        <v>9.8108092463565326E-4</v>
      </c>
      <c r="G123" s="136">
        <f t="shared" ca="1" si="52"/>
        <v>3.4829071403308398E-4</v>
      </c>
      <c r="H123" s="136">
        <f t="shared" ca="1" si="52"/>
        <v>5.8694916145476665E-5</v>
      </c>
      <c r="I123" s="136">
        <f t="shared" ca="1" si="52"/>
        <v>3.5380141870829437E-6</v>
      </c>
      <c r="J123" s="136">
        <f t="shared" ca="1" si="52"/>
        <v>6.6463685341581707E-7</v>
      </c>
      <c r="K123" s="296">
        <f t="shared" ca="1" si="52"/>
        <v>3.1216894250089204E-8</v>
      </c>
      <c r="L123" s="296">
        <f t="shared" ca="1" si="52"/>
        <v>-3.2071341970760009E-9</v>
      </c>
      <c r="M123" s="136">
        <f t="shared" ca="1" si="52"/>
        <v>-1.3206891130790422E-9</v>
      </c>
      <c r="N123" s="136">
        <f t="shared" ca="1" si="52"/>
        <v>-1.9047391780441218E-10</v>
      </c>
      <c r="O123" s="136">
        <f t="shared" ca="1" si="52"/>
        <v>0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-8.333907126386253E-2</v>
      </c>
      <c r="E124" s="303">
        <f t="shared" ca="1" si="53"/>
        <v>5.4684409060927483E-3</v>
      </c>
      <c r="F124" s="137">
        <f t="shared" ca="1" si="53"/>
        <v>9.8108092463565326E-4</v>
      </c>
      <c r="G124" s="137">
        <f t="shared" ca="1" si="53"/>
        <v>3.4829071403308398E-4</v>
      </c>
      <c r="H124" s="137">
        <f t="shared" ca="1" si="53"/>
        <v>5.8694916145476665E-5</v>
      </c>
      <c r="I124" s="137">
        <f t="shared" ca="1" si="53"/>
        <v>3.5380141870829437E-6</v>
      </c>
      <c r="J124" s="137">
        <f t="shared" ca="1" si="53"/>
        <v>6.6463685341581707E-7</v>
      </c>
      <c r="K124" s="297">
        <f t="shared" ca="1" si="53"/>
        <v>3.1216894250089204E-8</v>
      </c>
      <c r="L124" s="297">
        <f t="shared" ca="1" si="53"/>
        <v>-3.2071341970760009E-9</v>
      </c>
      <c r="M124" s="137">
        <f t="shared" ca="1" si="53"/>
        <v>-1.3206891130790422E-9</v>
      </c>
      <c r="N124" s="137">
        <f t="shared" ca="1" si="53"/>
        <v>-1.9047391780441218E-10</v>
      </c>
      <c r="O124" s="137">
        <f t="shared" ca="1" si="53"/>
        <v>0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-1.4135547027725483E-3</v>
      </c>
      <c r="E125" s="138">
        <f t="shared" ca="1" si="54"/>
        <v>5.4684409060927483E-3</v>
      </c>
      <c r="F125" s="138">
        <f t="shared" ca="1" si="54"/>
        <v>9.8108092463565326E-4</v>
      </c>
      <c r="G125" s="138">
        <f t="shared" ca="1" si="54"/>
        <v>3.4829071403308392E-4</v>
      </c>
      <c r="H125" s="138">
        <f t="shared" ca="1" si="54"/>
        <v>5.8694916145476652E-5</v>
      </c>
      <c r="I125" s="138">
        <f t="shared" ca="1" si="54"/>
        <v>3.5380141870829442E-6</v>
      </c>
      <c r="J125" s="138">
        <f t="shared" ca="1" si="54"/>
        <v>6.6463685341581707E-7</v>
      </c>
      <c r="K125" s="138">
        <f t="shared" ca="1" si="54"/>
        <v>3.1216894250089211E-8</v>
      </c>
      <c r="L125" s="138">
        <f t="shared" ca="1" si="54"/>
        <v>-3.2071341970759996E-9</v>
      </c>
      <c r="M125" s="139">
        <f t="shared" ca="1" si="54"/>
        <v>-1.3206891130790418E-9</v>
      </c>
      <c r="N125" s="139">
        <f t="shared" ca="1" si="54"/>
        <v>-1.9047391780441218E-10</v>
      </c>
      <c r="O125" s="139">
        <f t="shared" ca="1" si="54"/>
        <v>0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4.7491125401546784E-2</v>
      </c>
      <c r="E126" s="139">
        <f t="shared" ca="1" si="55"/>
        <v>2.8326833698575668E-3</v>
      </c>
      <c r="F126" s="139">
        <f t="shared" ca="1" si="55"/>
        <v>3.5248856986594114E-4</v>
      </c>
      <c r="G126" s="139">
        <f t="shared" ca="1" si="55"/>
        <v>2.4256307289361033E-5</v>
      </c>
      <c r="H126" s="139">
        <f t="shared" ca="1" si="55"/>
        <v>3.4122746556074265E-7</v>
      </c>
      <c r="I126" s="139">
        <f t="shared" ca="1" si="55"/>
        <v>1.4475887152171847E-9</v>
      </c>
      <c r="J126" s="139">
        <f t="shared" ca="1" si="55"/>
        <v>4.1674781783953476E-11</v>
      </c>
      <c r="K126" s="139">
        <f t="shared" ca="1" si="55"/>
        <v>8.2138160308973567E-13</v>
      </c>
      <c r="L126" s="139">
        <f t="shared" ca="1" si="55"/>
        <v>4.9215933070925795E-15</v>
      </c>
      <c r="M126" s="140">
        <f t="shared" ca="1" si="55"/>
        <v>1.4052687298922149E-16</v>
      </c>
      <c r="N126" s="140">
        <f t="shared" ca="1" si="55"/>
        <v>1.224560164169163E-18</v>
      </c>
      <c r="O126" s="140">
        <f t="shared" ca="1" si="55"/>
        <v>0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2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4.749112540154677E-2</v>
      </c>
      <c r="E132" s="142">
        <f t="shared" ca="1" si="59"/>
        <v>2.8890663449289036E-3</v>
      </c>
      <c r="F132" s="142">
        <f t="shared" ca="1" si="59"/>
        <v>-1.7598855860011054E-3</v>
      </c>
      <c r="G132" s="142">
        <f t="shared" ca="1" si="59"/>
        <v>2.53903291670069E-4</v>
      </c>
      <c r="H132" s="142">
        <f t="shared" ca="1" si="59"/>
        <v>-4.5064587856625799E-5</v>
      </c>
      <c r="I132" s="142">
        <f t="shared" ca="1" si="59"/>
        <v>-1.1362007390810579E-6</v>
      </c>
      <c r="J132" s="142">
        <f t="shared" ca="1" si="59"/>
        <v>1.9105508563686642E-7</v>
      </c>
      <c r="K132" s="142">
        <f t="shared" ca="1" si="59"/>
        <v>-3.2361171785059424E-8</v>
      </c>
      <c r="L132" s="142">
        <f t="shared" ca="1" si="59"/>
        <v>-3.1738837665092571E-9</v>
      </c>
      <c r="M132" s="142">
        <f t="shared" ca="1" si="59"/>
        <v>2.0316667023141673E-9</v>
      </c>
      <c r="N132" s="142">
        <f t="shared" ca="1" si="59"/>
        <v>4.962121728274169E-10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3.1732603724342466E-2</v>
      </c>
      <c r="S132" s="142">
        <f ca="1">SUM(R132:R$149)</f>
        <v>1.0317326037243426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2.8890663449289036E-3</v>
      </c>
      <c r="E133" s="142">
        <f t="shared" ca="1" si="59"/>
        <v>3.1159517068433239E-3</v>
      </c>
      <c r="F133" s="142">
        <f t="shared" ca="1" si="59"/>
        <v>3.2353531686465952E-4</v>
      </c>
      <c r="G133" s="142">
        <f t="shared" ca="1" si="59"/>
        <v>-6.5208054036182121E-5</v>
      </c>
      <c r="H133" s="142">
        <f t="shared" ca="1" si="59"/>
        <v>3.28117361338992E-5</v>
      </c>
      <c r="I133" s="142">
        <f t="shared" ca="1" si="59"/>
        <v>1.4277329123745939E-7</v>
      </c>
      <c r="J133" s="142">
        <f t="shared" ca="1" si="59"/>
        <v>1.5349824026916448E-7</v>
      </c>
      <c r="K133" s="142">
        <f t="shared" ca="1" si="59"/>
        <v>-1.8736850080698311E-8</v>
      </c>
      <c r="L133" s="142">
        <f t="shared" ca="1" si="59"/>
        <v>1.0922871603293369E-9</v>
      </c>
      <c r="M133" s="142">
        <f t="shared" ca="1" si="59"/>
        <v>6.4369001196192985E-10</v>
      </c>
      <c r="N133" s="142">
        <f t="shared" ca="1" si="59"/>
        <v>1.3933323359593661E-10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7.1159691294413366E-2</v>
      </c>
      <c r="S133" s="142">
        <f ca="1">SUM(R133:R$149)</f>
        <v>1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-1.7598855860011054E-3</v>
      </c>
      <c r="E134" s="142">
        <f t="shared" ca="1" si="59"/>
        <v>3.2353531686465952E-4</v>
      </c>
      <c r="F134" s="142">
        <f t="shared" ca="1" si="59"/>
        <v>4.3081936316948367E-4</v>
      </c>
      <c r="G134" s="142">
        <f t="shared" ca="1" si="59"/>
        <v>3.0598026990664187E-5</v>
      </c>
      <c r="H134" s="142">
        <f t="shared" ca="1" si="59"/>
        <v>6.8108618758092427E-6</v>
      </c>
      <c r="I134" s="142">
        <f t="shared" ca="1" si="59"/>
        <v>1.7443804993511319E-7</v>
      </c>
      <c r="J134" s="142">
        <f t="shared" ca="1" si="59"/>
        <v>1.2540389694337283E-7</v>
      </c>
      <c r="K134" s="142">
        <f t="shared" ca="1" si="59"/>
        <v>6.4759315218683865E-9</v>
      </c>
      <c r="L134" s="142">
        <f t="shared" ca="1" si="59"/>
        <v>2.324787663792744E-9</v>
      </c>
      <c r="M134" s="142">
        <f t="shared" ca="1" si="59"/>
        <v>6.8220939738180449E-10</v>
      </c>
      <c r="N134" s="142">
        <f t="shared" ca="1" si="59"/>
        <v>1.2446619802385049E-10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7.5877159762604562E-2</v>
      </c>
      <c r="S134" s="142">
        <f ca="1">SUM(R134:R$149)</f>
        <v>0.92884030870558676</v>
      </c>
      <c r="T134" s="142">
        <f t="shared" ca="1" si="60"/>
        <v>1.3470161805860793E-17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2.53903291670069E-4</v>
      </c>
      <c r="E135" s="142">
        <f t="shared" ca="1" si="59"/>
        <v>-6.5208054036182121E-5</v>
      </c>
      <c r="F135" s="142">
        <f t="shared" ca="1" si="59"/>
        <v>3.0598026990664187E-5</v>
      </c>
      <c r="G135" s="142">
        <f t="shared" ca="1" si="59"/>
        <v>3.3352422522871415E-5</v>
      </c>
      <c r="H135" s="142">
        <f t="shared" ca="1" si="59"/>
        <v>2.4875635837613756E-7</v>
      </c>
      <c r="I135" s="142">
        <f t="shared" ca="1" si="59"/>
        <v>2.60541495708434E-7</v>
      </c>
      <c r="J135" s="142">
        <f t="shared" ca="1" si="59"/>
        <v>3.9044799751090831E-8</v>
      </c>
      <c r="K135" s="142">
        <f t="shared" ca="1" si="59"/>
        <v>5.7690794018231432E-9</v>
      </c>
      <c r="L135" s="142">
        <f t="shared" ca="1" si="59"/>
        <v>8.508735189472379E-11</v>
      </c>
      <c r="M135" s="142">
        <f t="shared" ca="1" si="59"/>
        <v>-1.6665452352879738E-11</v>
      </c>
      <c r="N135" s="142">
        <f t="shared" ca="1" si="59"/>
        <v>-6.7975332241567672E-12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7.1680334812443222E-2</v>
      </c>
      <c r="S135" s="142">
        <f ca="1">SUM(R135:R$149)</f>
        <v>0.8529631489429822</v>
      </c>
      <c r="T135" s="142">
        <f t="shared" ca="1" si="60"/>
        <v>1.0706587035721282E-15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-4.5064587856625799E-5</v>
      </c>
      <c r="E136" s="142">
        <f t="shared" ca="1" si="59"/>
        <v>3.28117361338992E-5</v>
      </c>
      <c r="F136" s="142">
        <f t="shared" ca="1" si="59"/>
        <v>6.8108618758092427E-6</v>
      </c>
      <c r="G136" s="142">
        <f t="shared" ca="1" si="59"/>
        <v>2.4875635837613756E-7</v>
      </c>
      <c r="H136" s="142">
        <f t="shared" ca="1" si="59"/>
        <v>5.3621458873830973E-7</v>
      </c>
      <c r="I136" s="142">
        <f t="shared" ca="1" si="59"/>
        <v>1.955119742405435E-8</v>
      </c>
      <c r="J136" s="142">
        <f t="shared" ca="1" si="59"/>
        <v>2.2979700658298456E-9</v>
      </c>
      <c r="K136" s="142">
        <f t="shared" ca="1" si="59"/>
        <v>4.2289747009298679E-12</v>
      </c>
      <c r="L136" s="142">
        <f t="shared" ca="1" si="59"/>
        <v>1.6174199548574228E-12</v>
      </c>
      <c r="M136" s="142">
        <f t="shared" ca="1" si="59"/>
        <v>-5.2417611375387522E-13</v>
      </c>
      <c r="N136" s="142">
        <f t="shared" ca="1" si="59"/>
        <v>-2.0581819503117372E-13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4.6588301962409123E-2</v>
      </c>
      <c r="S136" s="142">
        <f ca="1">SUM(R136:R$149)</f>
        <v>0.78128281413053902</v>
      </c>
      <c r="T136" s="142">
        <f t="shared" ca="1" si="60"/>
        <v>2.8463441693415215E-14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-1.1362007390810579E-6</v>
      </c>
      <c r="E137" s="142">
        <f t="shared" ca="1" si="59"/>
        <v>1.4277329123745939E-7</v>
      </c>
      <c r="F137" s="142">
        <f t="shared" ca="1" si="59"/>
        <v>1.7443804993511319E-7</v>
      </c>
      <c r="G137" s="142">
        <f t="shared" ca="1" si="59"/>
        <v>2.60541495708434E-7</v>
      </c>
      <c r="H137" s="142">
        <f t="shared" ca="1" si="59"/>
        <v>1.955119742405435E-8</v>
      </c>
      <c r="I137" s="142">
        <f t="shared" ca="1" si="59"/>
        <v>2.6539126445648386E-9</v>
      </c>
      <c r="J137" s="142">
        <f t="shared" ca="1" si="59"/>
        <v>1.2654476407605685E-10</v>
      </c>
      <c r="K137" s="142">
        <f t="shared" ca="1" si="59"/>
        <v>9.7721749656741735E-12</v>
      </c>
      <c r="L137" s="142">
        <f t="shared" ca="1" si="59"/>
        <v>-3.115017552475941E-12</v>
      </c>
      <c r="M137" s="142">
        <f t="shared" ca="1" si="59"/>
        <v>-1.0460645623959973E-12</v>
      </c>
      <c r="N137" s="142">
        <f t="shared" ca="1" si="59"/>
        <v>-2.0683223524104123E-13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6.3253226481172278E-2</v>
      </c>
      <c r="S137" s="142">
        <f ca="1">SUM(R137:R$149)</f>
        <v>0.73469451216812987</v>
      </c>
      <c r="T137" s="142">
        <f t="shared" ca="1" si="60"/>
        <v>2.6116296012163497E-12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1.9105508563686642E-7</v>
      </c>
      <c r="E138" s="142">
        <f t="shared" ca="1" si="59"/>
        <v>1.5349824026916448E-7</v>
      </c>
      <c r="F138" s="142">
        <f t="shared" ca="1" si="59"/>
        <v>1.2540389694337283E-7</v>
      </c>
      <c r="G138" s="142">
        <f t="shared" ca="1" si="59"/>
        <v>3.9044799751090831E-8</v>
      </c>
      <c r="H138" s="142">
        <f t="shared" ca="1" si="59"/>
        <v>2.2979700658298456E-9</v>
      </c>
      <c r="I138" s="142">
        <f t="shared" ca="1" si="59"/>
        <v>1.2654476407605685E-10</v>
      </c>
      <c r="J138" s="142">
        <f t="shared" ca="1" si="59"/>
        <v>9.168451992469765E-11</v>
      </c>
      <c r="K138" s="142">
        <f t="shared" ca="1" si="59"/>
        <v>1.1614389117832167E-11</v>
      </c>
      <c r="L138" s="142">
        <f t="shared" ca="1" si="59"/>
        <v>1.2938747418365207E-12</v>
      </c>
      <c r="M138" s="142">
        <f t="shared" ca="1" si="59"/>
        <v>2.5098264639257399E-13</v>
      </c>
      <c r="N138" s="142">
        <f t="shared" ca="1" si="59"/>
        <v>3.863720602174611E-14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6.2093871342939845E-2</v>
      </c>
      <c r="S138" s="142">
        <f ca="1">SUM(R138:R$149)</f>
        <v>0.6714412856869576</v>
      </c>
      <c r="T138" s="142">
        <f t="shared" ca="1" si="60"/>
        <v>1.2069191695008005E-10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-3.2361171785059424E-8</v>
      </c>
      <c r="E139" s="142">
        <f t="shared" ca="1" si="59"/>
        <v>-1.8736850080698311E-8</v>
      </c>
      <c r="F139" s="142">
        <f t="shared" ca="1" si="59"/>
        <v>6.4759315218683865E-9</v>
      </c>
      <c r="G139" s="142">
        <f t="shared" ca="1" si="59"/>
        <v>5.7690794018231432E-9</v>
      </c>
      <c r="H139" s="142">
        <f t="shared" ca="1" si="59"/>
        <v>4.2289747009298679E-12</v>
      </c>
      <c r="I139" s="142">
        <f t="shared" ca="1" si="59"/>
        <v>9.7721749656741735E-12</v>
      </c>
      <c r="J139" s="142">
        <f t="shared" ca="1" si="59"/>
        <v>1.1614389117832167E-11</v>
      </c>
      <c r="K139" s="142">
        <f t="shared" ca="1" si="59"/>
        <v>2.2587994084967731E-12</v>
      </c>
      <c r="L139" s="142">
        <f t="shared" ca="1" si="59"/>
        <v>1.4656755113644138E-13</v>
      </c>
      <c r="M139" s="142">
        <f t="shared" ca="1" si="59"/>
        <v>1.4660661353440459E-14</v>
      </c>
      <c r="N139" s="142">
        <f t="shared" ca="1" si="59"/>
        <v>9.5516302319899877E-16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0.15695756142135206</v>
      </c>
      <c r="S139" s="142">
        <f ca="1">SUM(R139:R$149)</f>
        <v>0.60934741434401773</v>
      </c>
      <c r="T139" s="142">
        <f t="shared" ca="1" si="60"/>
        <v>3.0385026108981536E-9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-3.1738837665092571E-9</v>
      </c>
      <c r="E140" s="142">
        <f t="shared" ca="1" si="59"/>
        <v>1.0922871603293369E-9</v>
      </c>
      <c r="F140" s="142">
        <f t="shared" ca="1" si="59"/>
        <v>2.324787663792744E-9</v>
      </c>
      <c r="G140" s="142">
        <f t="shared" ca="1" si="59"/>
        <v>8.508735189472379E-11</v>
      </c>
      <c r="H140" s="142">
        <f t="shared" ca="1" si="59"/>
        <v>1.6174199548574228E-12</v>
      </c>
      <c r="I140" s="142">
        <f t="shared" ca="1" si="59"/>
        <v>-3.115017552475941E-12</v>
      </c>
      <c r="J140" s="142">
        <f t="shared" ca="1" si="59"/>
        <v>1.2938747418365207E-12</v>
      </c>
      <c r="K140" s="142">
        <f t="shared" ca="1" si="59"/>
        <v>1.4656755113644138E-13</v>
      </c>
      <c r="L140" s="142">
        <f t="shared" ca="1" si="59"/>
        <v>1.8045842126006125E-14</v>
      </c>
      <c r="M140" s="142">
        <f t="shared" ca="1" si="59"/>
        <v>4.0043901185908234E-15</v>
      </c>
      <c r="N140" s="142">
        <f t="shared" ca="1" si="59"/>
        <v>6.690803133276605E-16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0.10907147087876355</v>
      </c>
      <c r="S140" s="142">
        <f ca="1">SUM(R140:R$149)</f>
        <v>0.45238985292266559</v>
      </c>
      <c r="T140" s="142">
        <f t="shared" ca="1" si="60"/>
        <v>5.8296165912966985E-7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2.0316667023141673E-9</v>
      </c>
      <c r="E141" s="142">
        <f t="shared" ca="1" si="59"/>
        <v>6.4369001196192985E-10</v>
      </c>
      <c r="F141" s="142">
        <f t="shared" ca="1" si="59"/>
        <v>6.8220939738180449E-10</v>
      </c>
      <c r="G141" s="142">
        <f t="shared" ca="1" si="59"/>
        <v>-1.6665452352879738E-11</v>
      </c>
      <c r="H141" s="142">
        <f t="shared" ca="1" si="59"/>
        <v>-5.2417611375387522E-13</v>
      </c>
      <c r="I141" s="142">
        <f t="shared" ca="1" si="59"/>
        <v>-1.0460645623959973E-12</v>
      </c>
      <c r="J141" s="142">
        <f t="shared" ca="1" si="59"/>
        <v>2.5098264639257399E-13</v>
      </c>
      <c r="K141" s="142">
        <f t="shared" ca="1" si="59"/>
        <v>1.4660661353440459E-14</v>
      </c>
      <c r="L141" s="142">
        <f t="shared" ca="1" si="59"/>
        <v>4.0043901185908234E-15</v>
      </c>
      <c r="M141" s="142">
        <f t="shared" ca="1" si="59"/>
        <v>7.7289780144071826E-16</v>
      </c>
      <c r="N141" s="142">
        <f t="shared" ca="1" si="59"/>
        <v>1.4214537016277459E-16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8.9864536713612095E-2</v>
      </c>
      <c r="S141" s="142">
        <f ca="1">SUM(R141:R$149)</f>
        <v>0.34331838204390203</v>
      </c>
      <c r="T141" s="142">
        <f t="shared" ca="1" si="60"/>
        <v>3.5043730897208706E-5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4.962121728274169E-10</v>
      </c>
      <c r="E142" s="142">
        <f t="shared" ca="1" si="59"/>
        <v>1.3933323359593661E-10</v>
      </c>
      <c r="F142" s="142">
        <f t="shared" ca="1" si="59"/>
        <v>1.2446619802385049E-10</v>
      </c>
      <c r="G142" s="142">
        <f t="shared" ca="1" si="59"/>
        <v>-6.7975332241567672E-12</v>
      </c>
      <c r="H142" s="142">
        <f t="shared" ca="1" si="59"/>
        <v>-2.0581819503117372E-13</v>
      </c>
      <c r="I142" s="142">
        <f t="shared" ca="1" si="59"/>
        <v>-2.0683223524104123E-13</v>
      </c>
      <c r="J142" s="142">
        <f t="shared" ca="1" si="59"/>
        <v>3.863720602174611E-14</v>
      </c>
      <c r="K142" s="142">
        <f t="shared" ca="1" si="59"/>
        <v>9.5516302319899877E-16</v>
      </c>
      <c r="L142" s="142">
        <f t="shared" ca="1" si="59"/>
        <v>6.690803133276605E-16</v>
      </c>
      <c r="M142" s="142">
        <f t="shared" ca="1" si="59"/>
        <v>1.4214537016277459E-16</v>
      </c>
      <c r="N142" s="142">
        <f t="shared" ca="1" si="59"/>
        <v>1.3470161805860793E-17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7.190059515114941E-2</v>
      </c>
      <c r="S142" s="142">
        <f ca="1">SUM(R142:R$149)</f>
        <v>0.25345384533028997</v>
      </c>
      <c r="T142" s="142">
        <f t="shared" ca="1" si="60"/>
        <v>5.4129977048295779E-4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8.5906361828049005E-2</v>
      </c>
      <c r="S143" s="142">
        <f ca="1">SUM(R143:R$149)</f>
        <v>0.18155325017914056</v>
      </c>
      <c r="T143" s="142">
        <f t="shared" ca="1" si="60"/>
        <v>4.2400882952347016E-3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6.3914284626749099E-2</v>
      </c>
      <c r="S144" s="142">
        <f ca="1">SUM(R144:R$149)</f>
        <v>9.5646888351091558E-2</v>
      </c>
      <c r="T144" s="142">
        <f t="shared" ca="1" si="60"/>
        <v>5.4405296316603687E-2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2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4.749112540154677E-2</v>
      </c>
      <c r="E149" s="142">
        <f t="shared" ca="1" si="63"/>
        <v>2.626423949935367E-3</v>
      </c>
      <c r="F149" s="142">
        <f t="shared" ca="1" si="63"/>
        <v>-1.4399063885463588E-3</v>
      </c>
      <c r="G149" s="142">
        <f t="shared" ca="1" si="63"/>
        <v>1.8465693939641382E-4</v>
      </c>
      <c r="H149" s="142">
        <f t="shared" ca="1" si="63"/>
        <v>-2.867746499967096E-5</v>
      </c>
      <c r="I149" s="142">
        <f t="shared" ca="1" si="63"/>
        <v>-6.1974585768057719E-7</v>
      </c>
      <c r="J149" s="142">
        <f t="shared" ca="1" si="63"/>
        <v>8.6843220744030177E-8</v>
      </c>
      <c r="K149" s="142">
        <f t="shared" ca="1" si="63"/>
        <v>-1.1767698830930697E-8</v>
      </c>
      <c r="L149" s="142">
        <f t="shared" ca="1" si="63"/>
        <v>-8.6560466359343374E-10</v>
      </c>
      <c r="M149" s="142">
        <f t="shared" ca="1" si="63"/>
        <v>3.6939394587530314E-10</v>
      </c>
      <c r="N149" s="142">
        <f t="shared" ca="1" si="63"/>
        <v>4.5110197529765171E-11</v>
      </c>
      <c r="O149" s="142">
        <f t="shared" ca="1" si="63"/>
        <v>0</v>
      </c>
      <c r="P149" s="143">
        <f t="shared" ca="1" si="63"/>
        <v>0</v>
      </c>
      <c r="R149" s="142" cm="1">
        <f t="array" aca="1" ref="R149" ca="1">INDEX($J$40:$J$52, $M$1+1-$C149, 0)</f>
        <v>3.1732603724342466E-2</v>
      </c>
      <c r="S149" s="142">
        <f ca="1">SUM(R$149:R149)</f>
        <v>3.1732603724342466E-2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2.626423949935367E-3</v>
      </c>
      <c r="E150" s="142">
        <f t="shared" ca="1" si="63"/>
        <v>2.8326833698575672E-3</v>
      </c>
      <c r="F150" s="142">
        <f t="shared" ca="1" si="63"/>
        <v>2.6471071379835769E-4</v>
      </c>
      <c r="G150" s="142">
        <f t="shared" ca="1" si="63"/>
        <v>-4.7424039299041552E-5</v>
      </c>
      <c r="H150" s="142">
        <f t="shared" ca="1" si="63"/>
        <v>2.088019572157222E-5</v>
      </c>
      <c r="I150" s="142">
        <f t="shared" ca="1" si="63"/>
        <v>7.7876340674977849E-8</v>
      </c>
      <c r="J150" s="142">
        <f t="shared" ca="1" si="63"/>
        <v>6.9771927395074786E-8</v>
      </c>
      <c r="K150" s="142">
        <f t="shared" ca="1" si="63"/>
        <v>-6.813400029344839E-9</v>
      </c>
      <c r="L150" s="142">
        <f t="shared" ca="1" si="63"/>
        <v>2.9789649827163728E-10</v>
      </c>
      <c r="M150" s="142">
        <f t="shared" ca="1" si="63"/>
        <v>1.1703454762944177E-10</v>
      </c>
      <c r="N150" s="142">
        <f t="shared" ca="1" si="63"/>
        <v>1.26666575996306E-11</v>
      </c>
      <c r="O150" s="142">
        <f t="shared" ca="1" si="63"/>
        <v>0</v>
      </c>
      <c r="P150" s="143">
        <f t="shared" ca="1" si="63"/>
        <v>0</v>
      </c>
      <c r="R150" s="142" cm="1">
        <f t="array" aca="1" ref="R150" ca="1">INDEX($J$40:$J$52, $M$1+1-$C150, 0)</f>
        <v>7.1159691294413366E-2</v>
      </c>
      <c r="S150" s="142">
        <f ca="1">SUM(R$149:R150)</f>
        <v>0.10289229501875582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-1.4399063885463588E-3</v>
      </c>
      <c r="E151" s="142">
        <f t="shared" ca="1" si="63"/>
        <v>2.6471071379835769E-4</v>
      </c>
      <c r="F151" s="142">
        <f t="shared" ca="1" si="63"/>
        <v>3.5248856986594114E-4</v>
      </c>
      <c r="G151" s="142">
        <f t="shared" ca="1" si="63"/>
        <v>2.2253110538664863E-5</v>
      </c>
      <c r="H151" s="142">
        <f t="shared" ca="1" si="63"/>
        <v>4.3341848300604275E-6</v>
      </c>
      <c r="I151" s="142">
        <f t="shared" ca="1" si="63"/>
        <v>9.5148027237334481E-8</v>
      </c>
      <c r="J151" s="142">
        <f t="shared" ca="1" si="63"/>
        <v>5.7001771337896742E-8</v>
      </c>
      <c r="K151" s="142">
        <f t="shared" ca="1" si="63"/>
        <v>2.3548841897703216E-9</v>
      </c>
      <c r="L151" s="142">
        <f t="shared" ca="1" si="63"/>
        <v>6.3403299921620279E-10</v>
      </c>
      <c r="M151" s="142">
        <f t="shared" ca="1" si="63"/>
        <v>1.2403807225123715E-10</v>
      </c>
      <c r="N151" s="142">
        <f t="shared" ca="1" si="63"/>
        <v>1.1315108911259135E-11</v>
      </c>
      <c r="O151" s="142">
        <f t="shared" ca="1" si="63"/>
        <v>0</v>
      </c>
      <c r="P151" s="143">
        <f t="shared" ca="1" si="63"/>
        <v>0</v>
      </c>
      <c r="R151" s="142" cm="1">
        <f t="array" aca="1" ref="R151" ca="1">INDEX($J$40:$J$52, $M$1+1-$C151, 0)</f>
        <v>7.5877159762604562E-2</v>
      </c>
      <c r="S151" s="142">
        <f ca="1">SUM(R$149:R151)</f>
        <v>0.17876945478136039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1.8465693939641382E-4</v>
      </c>
      <c r="E152" s="142">
        <f t="shared" ca="1" si="63"/>
        <v>-4.7424039299041552E-5</v>
      </c>
      <c r="F152" s="142">
        <f t="shared" ca="1" si="63"/>
        <v>2.2253110538664863E-5</v>
      </c>
      <c r="G152" s="142">
        <f t="shared" ca="1" si="63"/>
        <v>2.425630728936103E-5</v>
      </c>
      <c r="H152" s="142">
        <f t="shared" ca="1" si="63"/>
        <v>1.582995007848148E-7</v>
      </c>
      <c r="I152" s="142">
        <f t="shared" ca="1" si="63"/>
        <v>1.4211354311369128E-7</v>
      </c>
      <c r="J152" s="142">
        <f t="shared" ca="1" si="63"/>
        <v>1.774763625049583E-8</v>
      </c>
      <c r="K152" s="142">
        <f t="shared" ca="1" si="63"/>
        <v>2.097847055208416E-9</v>
      </c>
      <c r="L152" s="142">
        <f t="shared" ca="1" si="63"/>
        <v>2.3205641425833763E-11</v>
      </c>
      <c r="M152" s="142">
        <f t="shared" ca="1" si="63"/>
        <v>-3.0300822459781352E-12</v>
      </c>
      <c r="N152" s="142">
        <f t="shared" ca="1" si="63"/>
        <v>-6.1795756583243334E-13</v>
      </c>
      <c r="O152" s="142">
        <f t="shared" ca="1" si="63"/>
        <v>0</v>
      </c>
      <c r="P152" s="143">
        <f t="shared" ca="1" si="63"/>
        <v>0</v>
      </c>
      <c r="R152" s="142" cm="1">
        <f t="array" aca="1" ref="R152" ca="1">INDEX($J$40:$J$52, $M$1+1-$C152, 0)</f>
        <v>7.1680334812443222E-2</v>
      </c>
      <c r="S152" s="142">
        <f ca="1">SUM(R$149:R152)</f>
        <v>0.2504497895938036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-2.867746499967096E-5</v>
      </c>
      <c r="E153" s="142">
        <f t="shared" ca="1" si="63"/>
        <v>2.088019572157222E-5</v>
      </c>
      <c r="F153" s="142">
        <f t="shared" ca="1" si="63"/>
        <v>4.3341848300604275E-6</v>
      </c>
      <c r="G153" s="142">
        <f t="shared" ca="1" si="63"/>
        <v>1.582995007848148E-7</v>
      </c>
      <c r="H153" s="142">
        <f t="shared" ca="1" si="63"/>
        <v>3.412274655607426E-7</v>
      </c>
      <c r="I153" s="142">
        <f t="shared" ca="1" si="63"/>
        <v>1.0664289504029647E-8</v>
      </c>
      <c r="J153" s="142">
        <f t="shared" ca="1" si="63"/>
        <v>1.0445318481044754E-9</v>
      </c>
      <c r="K153" s="142">
        <f t="shared" ca="1" si="63"/>
        <v>1.5378089821563203E-12</v>
      </c>
      <c r="L153" s="142">
        <f t="shared" ca="1" si="63"/>
        <v>4.4111453314293408E-13</v>
      </c>
      <c r="M153" s="142">
        <f t="shared" ca="1" si="63"/>
        <v>-9.5304747955249964E-14</v>
      </c>
      <c r="N153" s="142">
        <f t="shared" ca="1" si="63"/>
        <v>-1.8710745002833965E-14</v>
      </c>
      <c r="O153" s="142">
        <f t="shared" ca="1" si="63"/>
        <v>0</v>
      </c>
      <c r="P153" s="143">
        <f t="shared" ca="1" si="63"/>
        <v>0</v>
      </c>
      <c r="R153" s="142" cm="1">
        <f t="array" aca="1" ref="R153" ca="1">INDEX($J$40:$J$52, $M$1+1-$C153, 0)</f>
        <v>4.6588301962409123E-2</v>
      </c>
      <c r="S153" s="142">
        <f ca="1">SUM(R$149:R153)</f>
        <v>0.29703809155621275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-6.1974585768057719E-7</v>
      </c>
      <c r="E154" s="142">
        <f t="shared" ca="1" si="63"/>
        <v>7.7876340674977849E-8</v>
      </c>
      <c r="F154" s="142">
        <f t="shared" ca="1" si="63"/>
        <v>9.5148027237334481E-8</v>
      </c>
      <c r="G154" s="142">
        <f t="shared" ca="1" si="63"/>
        <v>1.4211354311369128E-7</v>
      </c>
      <c r="H154" s="142">
        <f t="shared" ca="1" si="63"/>
        <v>1.0664289504029647E-8</v>
      </c>
      <c r="I154" s="142">
        <f t="shared" ca="1" si="63"/>
        <v>1.4475887152171847E-9</v>
      </c>
      <c r="J154" s="142">
        <f t="shared" ca="1" si="63"/>
        <v>5.7520347307298553E-11</v>
      </c>
      <c r="K154" s="142">
        <f t="shared" ca="1" si="63"/>
        <v>3.5535181693360618E-12</v>
      </c>
      <c r="L154" s="142">
        <f t="shared" ca="1" si="63"/>
        <v>-8.4955024158434754E-13</v>
      </c>
      <c r="M154" s="142">
        <f t="shared" ca="1" si="63"/>
        <v>-1.9019355679927224E-13</v>
      </c>
      <c r="N154" s="142">
        <f t="shared" ca="1" si="63"/>
        <v>-1.8802930476458291E-14</v>
      </c>
      <c r="O154" s="142">
        <f t="shared" ca="1" si="63"/>
        <v>0</v>
      </c>
      <c r="P154" s="143">
        <f t="shared" ca="1" si="63"/>
        <v>0</v>
      </c>
      <c r="R154" s="142" cm="1">
        <f t="array" aca="1" ref="R154" ca="1">INDEX($J$40:$J$52, $M$1+1-$C154, 0)</f>
        <v>6.3253226481172278E-2</v>
      </c>
      <c r="S154" s="142">
        <f ca="1">SUM(R$149:R154)</f>
        <v>0.36029131803738501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8.6843220744030177E-8</v>
      </c>
      <c r="E155" s="142">
        <f t="shared" ca="1" si="63"/>
        <v>6.9771927395074786E-8</v>
      </c>
      <c r="F155" s="142">
        <f t="shared" ca="1" si="63"/>
        <v>5.7001771337896742E-8</v>
      </c>
      <c r="G155" s="142">
        <f t="shared" ca="1" si="63"/>
        <v>1.774763625049583E-8</v>
      </c>
      <c r="H155" s="142">
        <f t="shared" ca="1" si="63"/>
        <v>1.0445318481044754E-9</v>
      </c>
      <c r="I155" s="142">
        <f t="shared" ca="1" si="63"/>
        <v>5.7520347307298553E-11</v>
      </c>
      <c r="J155" s="142">
        <f t="shared" ca="1" si="63"/>
        <v>4.1674781783953476E-11</v>
      </c>
      <c r="K155" s="142">
        <f t="shared" ca="1" si="63"/>
        <v>4.2234142246662416E-12</v>
      </c>
      <c r="L155" s="142">
        <f t="shared" ca="1" si="63"/>
        <v>3.5287492959177829E-13</v>
      </c>
      <c r="M155" s="142">
        <f t="shared" ca="1" si="63"/>
        <v>4.5633208435013459E-14</v>
      </c>
      <c r="N155" s="142">
        <f t="shared" ca="1" si="63"/>
        <v>3.5124732747041924E-15</v>
      </c>
      <c r="O155" s="142">
        <f t="shared" ca="1" si="63"/>
        <v>0</v>
      </c>
      <c r="P155" s="143">
        <f t="shared" ca="1" si="63"/>
        <v>0</v>
      </c>
      <c r="R155" s="142" cm="1">
        <f t="array" aca="1" ref="R155" ca="1">INDEX($J$40:$J$52, $M$1+1-$C155, 0)</f>
        <v>6.2093871342939845E-2</v>
      </c>
      <c r="S155" s="142">
        <f ca="1">SUM(R$149:R155)</f>
        <v>0.42238518938032488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-1.1767698830930697E-8</v>
      </c>
      <c r="E156" s="142">
        <f t="shared" ca="1" si="63"/>
        <v>-6.813400029344839E-9</v>
      </c>
      <c r="F156" s="142">
        <f t="shared" ca="1" si="63"/>
        <v>2.3548841897703216E-9</v>
      </c>
      <c r="G156" s="142">
        <f t="shared" ca="1" si="63"/>
        <v>2.097847055208416E-9</v>
      </c>
      <c r="H156" s="142">
        <f t="shared" ca="1" si="63"/>
        <v>1.5378089821563203E-12</v>
      </c>
      <c r="I156" s="142">
        <f t="shared" ca="1" si="63"/>
        <v>3.5535181693360618E-12</v>
      </c>
      <c r="J156" s="142">
        <f t="shared" ca="1" si="63"/>
        <v>4.2234142246662416E-12</v>
      </c>
      <c r="K156" s="142">
        <f t="shared" ca="1" si="63"/>
        <v>8.2138160308973567E-13</v>
      </c>
      <c r="L156" s="142">
        <f t="shared" ca="1" si="63"/>
        <v>3.9972968491756742E-14</v>
      </c>
      <c r="M156" s="142">
        <f t="shared" ca="1" si="63"/>
        <v>2.6655747915346283E-15</v>
      </c>
      <c r="N156" s="142">
        <f t="shared" ca="1" si="63"/>
        <v>8.6833002108999847E-17</v>
      </c>
      <c r="O156" s="142">
        <f t="shared" ca="1" si="63"/>
        <v>0</v>
      </c>
      <c r="P156" s="143">
        <f t="shared" ca="1" si="63"/>
        <v>0</v>
      </c>
      <c r="R156" s="142" cm="1">
        <f t="array" aca="1" ref="R156" ca="1">INDEX($J$40:$J$52, $M$1+1-$C156, 0)</f>
        <v>0.15695756142135206</v>
      </c>
      <c r="S156" s="142">
        <f ca="1">SUM(R$149:R156)</f>
        <v>0.57934275080167696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-8.6560466359343374E-10</v>
      </c>
      <c r="E157" s="142">
        <f t="shared" ca="1" si="63"/>
        <v>2.9789649827163728E-10</v>
      </c>
      <c r="F157" s="142">
        <f t="shared" ca="1" si="63"/>
        <v>6.3403299921620279E-10</v>
      </c>
      <c r="G157" s="142">
        <f t="shared" ca="1" si="63"/>
        <v>2.3205641425833763E-11</v>
      </c>
      <c r="H157" s="142">
        <f t="shared" ca="1" si="63"/>
        <v>4.4111453314293408E-13</v>
      </c>
      <c r="I157" s="142">
        <f t="shared" ca="1" si="63"/>
        <v>-8.4955024158434754E-13</v>
      </c>
      <c r="J157" s="142">
        <f t="shared" ca="1" si="63"/>
        <v>3.5287492959177829E-13</v>
      </c>
      <c r="K157" s="142">
        <f t="shared" ca="1" si="63"/>
        <v>3.9972968491756742E-14</v>
      </c>
      <c r="L157" s="142">
        <f t="shared" ca="1" si="63"/>
        <v>4.9215933070925795E-15</v>
      </c>
      <c r="M157" s="142">
        <f t="shared" ca="1" si="63"/>
        <v>7.2807093065287711E-16</v>
      </c>
      <c r="N157" s="142">
        <f t="shared" ca="1" si="63"/>
        <v>6.0825483029787306E-17</v>
      </c>
      <c r="O157" s="142">
        <f t="shared" ca="1" si="63"/>
        <v>0</v>
      </c>
      <c r="P157" s="143">
        <f t="shared" ca="1" si="63"/>
        <v>0</v>
      </c>
      <c r="R157" s="142" cm="1">
        <f t="array" aca="1" ref="R157" ca="1">INDEX($J$40:$J$52, $M$1+1-$C157, 0)</f>
        <v>0.10907147087876355</v>
      </c>
      <c r="S157" s="142">
        <f ca="1">SUM(R$149:R157)</f>
        <v>0.68841422168044053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3.6939394587530314E-10</v>
      </c>
      <c r="E158" s="142">
        <f t="shared" ca="1" si="63"/>
        <v>1.1703454762944177E-10</v>
      </c>
      <c r="F158" s="142">
        <f t="shared" ca="1" si="63"/>
        <v>1.2403807225123715E-10</v>
      </c>
      <c r="G158" s="142">
        <f t="shared" ca="1" si="63"/>
        <v>-3.0300822459781352E-12</v>
      </c>
      <c r="H158" s="142">
        <f t="shared" ca="1" si="63"/>
        <v>-9.5304747955249964E-14</v>
      </c>
      <c r="I158" s="142">
        <f t="shared" ca="1" si="63"/>
        <v>-1.9019355679927224E-13</v>
      </c>
      <c r="J158" s="142">
        <f t="shared" ca="1" si="63"/>
        <v>4.5633208435013459E-14</v>
      </c>
      <c r="K158" s="142">
        <f t="shared" ca="1" si="63"/>
        <v>2.6655747915346283E-15</v>
      </c>
      <c r="L158" s="142">
        <f t="shared" ca="1" si="63"/>
        <v>7.2807093065287711E-16</v>
      </c>
      <c r="M158" s="142">
        <f t="shared" ca="1" si="63"/>
        <v>1.4052687298922149E-16</v>
      </c>
      <c r="N158" s="142">
        <f t="shared" ca="1" si="63"/>
        <v>1.2922306378434054E-17</v>
      </c>
      <c r="O158" s="142">
        <f t="shared" ca="1" si="63"/>
        <v>0</v>
      </c>
      <c r="P158" s="143">
        <f t="shared" ca="1" si="63"/>
        <v>0</v>
      </c>
      <c r="R158" s="142" cm="1">
        <f t="array" aca="1" ref="R158" ca="1">INDEX($J$40:$J$52, $M$1+1-$C158, 0)</f>
        <v>8.9864536713612095E-2</v>
      </c>
      <c r="S158" s="142">
        <f ca="1">SUM(R$149:R158)</f>
        <v>0.77827875839405258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4.5110197529765171E-11</v>
      </c>
      <c r="E159" s="142">
        <f t="shared" ca="1" si="63"/>
        <v>1.26666575996306E-11</v>
      </c>
      <c r="F159" s="142">
        <f t="shared" ca="1" si="63"/>
        <v>1.1315108911259135E-11</v>
      </c>
      <c r="G159" s="142">
        <f t="shared" ca="1" si="63"/>
        <v>-6.1795756583243334E-13</v>
      </c>
      <c r="H159" s="142">
        <f t="shared" ca="1" si="63"/>
        <v>-1.8710745002833965E-14</v>
      </c>
      <c r="I159" s="142">
        <f t="shared" ca="1" si="63"/>
        <v>-1.8802930476458291E-14</v>
      </c>
      <c r="J159" s="142">
        <f t="shared" ca="1" si="63"/>
        <v>3.5124732747041924E-15</v>
      </c>
      <c r="K159" s="142">
        <f t="shared" ca="1" si="63"/>
        <v>8.6833002108999847E-17</v>
      </c>
      <c r="L159" s="142">
        <f t="shared" ca="1" si="63"/>
        <v>6.0825483029787306E-17</v>
      </c>
      <c r="M159" s="142">
        <f t="shared" ca="1" si="63"/>
        <v>1.2922306378434054E-17</v>
      </c>
      <c r="N159" s="142">
        <f t="shared" ca="1" si="63"/>
        <v>1.224560164169163E-18</v>
      </c>
      <c r="O159" s="142">
        <f t="shared" ca="1" si="63"/>
        <v>0</v>
      </c>
      <c r="P159" s="143">
        <f t="shared" ca="1" si="63"/>
        <v>0</v>
      </c>
      <c r="R159" s="142" cm="1">
        <f t="array" aca="1" ref="R159" ca="1">INDEX($J$40:$J$52, $M$1+1-$C159, 0)</f>
        <v>7.190059515114941E-2</v>
      </c>
      <c r="S159" s="142">
        <f ca="1">SUM(R$149:R159)</f>
        <v>0.85017935354520202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0</v>
      </c>
      <c r="E160" s="142">
        <f t="shared" ca="1" si="63"/>
        <v>0</v>
      </c>
      <c r="F160" s="142">
        <f t="shared" ca="1" si="63"/>
        <v>0</v>
      </c>
      <c r="G160" s="142">
        <f t="shared" ca="1" si="63"/>
        <v>0</v>
      </c>
      <c r="H160" s="142">
        <f t="shared" ca="1" si="63"/>
        <v>0</v>
      </c>
      <c r="I160" s="142">
        <f t="shared" ca="1" si="63"/>
        <v>0</v>
      </c>
      <c r="J160" s="142">
        <f t="shared" ca="1" si="63"/>
        <v>0</v>
      </c>
      <c r="K160" s="142">
        <f t="shared" ca="1" si="63"/>
        <v>0</v>
      </c>
      <c r="L160" s="142">
        <f t="shared" ca="1" si="63"/>
        <v>0</v>
      </c>
      <c r="M160" s="142">
        <f t="shared" ca="1" si="63"/>
        <v>0</v>
      </c>
      <c r="N160" s="142">
        <f t="shared" ca="1" si="63"/>
        <v>0</v>
      </c>
      <c r="O160" s="142">
        <f t="shared" ca="1" si="63"/>
        <v>0</v>
      </c>
      <c r="P160" s="143">
        <f t="shared" ca="1" si="63"/>
        <v>0</v>
      </c>
      <c r="R160" s="142" cm="1">
        <f t="array" aca="1" ref="R160" ca="1">INDEX($J$40:$J$52, $M$1+1-$C160, 0)</f>
        <v>8.5906361828049005E-2</v>
      </c>
      <c r="S160" s="142">
        <f ca="1">SUM(R$149:R160)</f>
        <v>0.93608571537325103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6.3914284626749099E-2</v>
      </c>
      <c r="S161" s="142">
        <f ca="1">SUM(R$149:R161)</f>
        <v>1.0000000000000002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2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aca="1" ref="D166" ca="1">IF(D$165=$C166,INDEX($D$108:$P$108,0,D$165),D149)</f>
        <v>4.7491125401546784E-2</v>
      </c>
      <c r="E166" s="142" cm="1">
        <f t="array" aca="1" ref="E166" ca="1">IF(E$165=$C166,INDEX($D$108:$P$108,0,E$165),E149)</f>
        <v>2.626423949935367E-3</v>
      </c>
      <c r="F166" s="142" cm="1">
        <f t="array" aca="1" ref="F166" ca="1">IF(F$165=$C166,INDEX($D$108:$P$108,0,F$165),F149)</f>
        <v>-1.4399063885463588E-3</v>
      </c>
      <c r="G166" s="142" cm="1">
        <f t="array" aca="1" ref="G166" ca="1">IF(G$165=$C166,INDEX($D$108:$P$108,0,G$165),G149)</f>
        <v>1.8465693939641382E-4</v>
      </c>
      <c r="H166" s="142" cm="1">
        <f t="array" aca="1" ref="H166" ca="1">IF(H$165=$C166,INDEX($D$108:$P$108,0,H$165),H149)</f>
        <v>-2.867746499967096E-5</v>
      </c>
      <c r="I166" s="142" cm="1">
        <f t="array" aca="1" ref="I166" ca="1">IF(I$165=$C166,INDEX($D$108:$P$108,0,I$165),I149)</f>
        <v>-6.1974585768057719E-7</v>
      </c>
      <c r="J166" s="142" cm="1">
        <f t="array" aca="1" ref="J166" ca="1">IF(J$165=$C166,INDEX($D$108:$P$108,0,J$165),J149)</f>
        <v>8.6843220744030177E-8</v>
      </c>
      <c r="K166" s="142" cm="1">
        <f t="array" aca="1" ref="K166" ca="1">IF(K$165=$C166,INDEX($D$108:$P$108,0,K$165),K149)</f>
        <v>-1.1767698830930697E-8</v>
      </c>
      <c r="L166" s="142" cm="1">
        <f t="array" aca="1" ref="L166" ca="1">IF(L$165=$C166,INDEX($D$108:$P$108,0,L$165),L149)</f>
        <v>-8.6560466359343374E-10</v>
      </c>
      <c r="M166" s="142" cm="1">
        <f t="array" aca="1" ref="M166" ca="1">IF(M$165=$C166,INDEX($D$108:$P$108,0,M$165),M149)</f>
        <v>3.6939394587530314E-10</v>
      </c>
      <c r="N166" s="142" cm="1">
        <f t="array" aca="1" ref="N166" ca="1">IF(N$165=$C166,INDEX($D$108:$P$108,0,N$165),N149)</f>
        <v>4.5110197529765171E-11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3.1732603724342466E-2</v>
      </c>
      <c r="S166" s="142">
        <f t="shared" ref="S166:S178" ca="1" si="66">S149</f>
        <v>3.1732603724342466E-2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2.626423949935367E-3</v>
      </c>
      <c r="E167" s="142" cm="1">
        <f t="array" aca="1" ref="E167" ca="1">IF(E$165=$C167,INDEX($D$108:$P$108,0,E$165),E150)</f>
        <v>3.1159517068433231E-3</v>
      </c>
      <c r="F167" s="142" cm="1">
        <f t="array" aca="1" ref="F167" ca="1">IF(F$165=$C167,INDEX($D$108:$P$108,0,F$165),F150)</f>
        <v>2.6471071379835769E-4</v>
      </c>
      <c r="G167" s="142" cm="1">
        <f t="array" aca="1" ref="G167" ca="1">IF(G$165=$C167,INDEX($D$108:$P$108,0,G$165),G150)</f>
        <v>-4.7424039299041552E-5</v>
      </c>
      <c r="H167" s="142" cm="1">
        <f t="array" aca="1" ref="H167" ca="1">IF(H$165=$C167,INDEX($D$108:$P$108,0,H$165),H150)</f>
        <v>2.088019572157222E-5</v>
      </c>
      <c r="I167" s="142" cm="1">
        <f t="array" aca="1" ref="I167" ca="1">IF(I$165=$C167,INDEX($D$108:$P$108,0,I$165),I150)</f>
        <v>7.7876340674977849E-8</v>
      </c>
      <c r="J167" s="142" cm="1">
        <f t="array" aca="1" ref="J167" ca="1">IF(J$165=$C167,INDEX($D$108:$P$108,0,J$165),J150)</f>
        <v>6.9771927395074786E-8</v>
      </c>
      <c r="K167" s="142" cm="1">
        <f t="array" aca="1" ref="K167" ca="1">IF(K$165=$C167,INDEX($D$108:$P$108,0,K$165),K150)</f>
        <v>-6.813400029344839E-9</v>
      </c>
      <c r="L167" s="142" cm="1">
        <f t="array" aca="1" ref="L167" ca="1">IF(L$165=$C167,INDEX($D$108:$P$108,0,L$165),L150)</f>
        <v>2.9789649827163728E-10</v>
      </c>
      <c r="M167" s="142" cm="1">
        <f t="array" aca="1" ref="M167" ca="1">IF(M$165=$C167,INDEX($D$108:$P$108,0,M$165),M150)</f>
        <v>1.1703454762944177E-10</v>
      </c>
      <c r="N167" s="142" cm="1">
        <f t="array" aca="1" ref="N167" ca="1">IF(N$165=$C167,INDEX($D$108:$P$108,0,N$165),N150)</f>
        <v>1.26666575996306E-11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7.1159691294413366E-2</v>
      </c>
      <c r="S167" s="142">
        <f t="shared" ca="1" si="66"/>
        <v>0.10289229501875582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-1.4399063885463588E-3</v>
      </c>
      <c r="E168" s="142" cm="1">
        <f t="array" aca="1" ref="E168" ca="1">IF(E$165=$C168,INDEX($D$108:$P$108,0,E$165),E151)</f>
        <v>2.6471071379835769E-4</v>
      </c>
      <c r="F168" s="142" cm="1">
        <f t="array" aca="1" ref="F168" ca="1">IF(F$165=$C168,INDEX($D$108:$P$108,0,F$165),F151)</f>
        <v>4.3081936316948362E-4</v>
      </c>
      <c r="G168" s="142" cm="1">
        <f t="array" aca="1" ref="G168" ca="1">IF(G$165=$C168,INDEX($D$108:$P$108,0,G$165),G151)</f>
        <v>2.2253110538664863E-5</v>
      </c>
      <c r="H168" s="142" cm="1">
        <f t="array" aca="1" ref="H168" ca="1">IF(H$165=$C168,INDEX($D$108:$P$108,0,H$165),H151)</f>
        <v>4.3341848300604275E-6</v>
      </c>
      <c r="I168" s="142" cm="1">
        <f t="array" aca="1" ref="I168" ca="1">IF(I$165=$C168,INDEX($D$108:$P$108,0,I$165),I151)</f>
        <v>9.5148027237334481E-8</v>
      </c>
      <c r="J168" s="142" cm="1">
        <f t="array" aca="1" ref="J168" ca="1">IF(J$165=$C168,INDEX($D$108:$P$108,0,J$165),J151)</f>
        <v>5.7001771337896742E-8</v>
      </c>
      <c r="K168" s="142" cm="1">
        <f t="array" aca="1" ref="K168" ca="1">IF(K$165=$C168,INDEX($D$108:$P$108,0,K$165),K151)</f>
        <v>2.3548841897703216E-9</v>
      </c>
      <c r="L168" s="142" cm="1">
        <f t="array" aca="1" ref="L168" ca="1">IF(L$165=$C168,INDEX($D$108:$P$108,0,L$165),L151)</f>
        <v>6.3403299921620279E-10</v>
      </c>
      <c r="M168" s="142" cm="1">
        <f t="array" aca="1" ref="M168" ca="1">IF(M$165=$C168,INDEX($D$108:$P$108,0,M$165),M151)</f>
        <v>1.2403807225123715E-10</v>
      </c>
      <c r="N168" s="142" cm="1">
        <f t="array" aca="1" ref="N168" ca="1">IF(N$165=$C168,INDEX($D$108:$P$108,0,N$165),N151)</f>
        <v>1.1315108911259135E-11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7.5877159762604562E-2</v>
      </c>
      <c r="S168" s="142">
        <f t="shared" ca="1" si="66"/>
        <v>0.17876945478136039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1.8465693939641382E-4</v>
      </c>
      <c r="E169" s="142" cm="1">
        <f t="array" aca="1" ref="E169" ca="1">IF(E$165=$C169,INDEX($D$108:$P$108,0,E$165),E152)</f>
        <v>-4.7424039299041552E-5</v>
      </c>
      <c r="F169" s="142" cm="1">
        <f t="array" aca="1" ref="F169" ca="1">IF(F$165=$C169,INDEX($D$108:$P$108,0,F$165),F152)</f>
        <v>2.2253110538664863E-5</v>
      </c>
      <c r="G169" s="142" cm="1">
        <f t="array" aca="1" ref="G169" ca="1">IF(G$165=$C169,INDEX($D$108:$P$108,0,G$165),G152)</f>
        <v>3.3352422522871422E-5</v>
      </c>
      <c r="H169" s="142" cm="1">
        <f t="array" aca="1" ref="H169" ca="1">IF(H$165=$C169,INDEX($D$108:$P$108,0,H$165),H152)</f>
        <v>1.582995007848148E-7</v>
      </c>
      <c r="I169" s="142" cm="1">
        <f t="array" aca="1" ref="I169" ca="1">IF(I$165=$C169,INDEX($D$108:$P$108,0,I$165),I152)</f>
        <v>1.4211354311369128E-7</v>
      </c>
      <c r="J169" s="142" cm="1">
        <f t="array" aca="1" ref="J169" ca="1">IF(J$165=$C169,INDEX($D$108:$P$108,0,J$165),J152)</f>
        <v>1.774763625049583E-8</v>
      </c>
      <c r="K169" s="142" cm="1">
        <f t="array" aca="1" ref="K169" ca="1">IF(K$165=$C169,INDEX($D$108:$P$108,0,K$165),K152)</f>
        <v>2.097847055208416E-9</v>
      </c>
      <c r="L169" s="142" cm="1">
        <f t="array" aca="1" ref="L169" ca="1">IF(L$165=$C169,INDEX($D$108:$P$108,0,L$165),L152)</f>
        <v>2.3205641425833763E-11</v>
      </c>
      <c r="M169" s="142" cm="1">
        <f t="array" aca="1" ref="M169" ca="1">IF(M$165=$C169,INDEX($D$108:$P$108,0,M$165),M152)</f>
        <v>-3.0300822459781352E-12</v>
      </c>
      <c r="N169" s="142" cm="1">
        <f t="array" aca="1" ref="N169" ca="1">IF(N$165=$C169,INDEX($D$108:$P$108,0,N$165),N152)</f>
        <v>-6.1795756583243334E-13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7.1680334812443222E-2</v>
      </c>
      <c r="S169" s="142">
        <f t="shared" ca="1" si="66"/>
        <v>0.2504497895938036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-2.867746499967096E-5</v>
      </c>
      <c r="E170" s="142" cm="1">
        <f t="array" aca="1" ref="E170" ca="1">IF(E$165=$C170,INDEX($D$108:$P$108,0,E$165),E153)</f>
        <v>2.088019572157222E-5</v>
      </c>
      <c r="F170" s="142" cm="1">
        <f t="array" aca="1" ref="F170" ca="1">IF(F$165=$C170,INDEX($D$108:$P$108,0,F$165),F153)</f>
        <v>4.3341848300604275E-6</v>
      </c>
      <c r="G170" s="142" cm="1">
        <f t="array" aca="1" ref="G170" ca="1">IF(G$165=$C170,INDEX($D$108:$P$108,0,G$165),G153)</f>
        <v>1.582995007848148E-7</v>
      </c>
      <c r="H170" s="142" cm="1">
        <f t="array" aca="1" ref="H170" ca="1">IF(H$165=$C170,INDEX($D$108:$P$108,0,H$165),H153)</f>
        <v>5.3621458873830984E-7</v>
      </c>
      <c r="I170" s="142" cm="1">
        <f t="array" aca="1" ref="I170" ca="1">IF(I$165=$C170,INDEX($D$108:$P$108,0,I$165),I153)</f>
        <v>1.0664289504029647E-8</v>
      </c>
      <c r="J170" s="142" cm="1">
        <f t="array" aca="1" ref="J170" ca="1">IF(J$165=$C170,INDEX($D$108:$P$108,0,J$165),J153)</f>
        <v>1.0445318481044754E-9</v>
      </c>
      <c r="K170" s="142" cm="1">
        <f t="array" aca="1" ref="K170" ca="1">IF(K$165=$C170,INDEX($D$108:$P$108,0,K$165),K153)</f>
        <v>1.5378089821563203E-12</v>
      </c>
      <c r="L170" s="142" cm="1">
        <f t="array" aca="1" ref="L170" ca="1">IF(L$165=$C170,INDEX($D$108:$P$108,0,L$165),L153)</f>
        <v>4.4111453314293408E-13</v>
      </c>
      <c r="M170" s="142" cm="1">
        <f t="array" aca="1" ref="M170" ca="1">IF(M$165=$C170,INDEX($D$108:$P$108,0,M$165),M153)</f>
        <v>-9.5304747955249964E-14</v>
      </c>
      <c r="N170" s="142" cm="1">
        <f t="array" aca="1" ref="N170" ca="1">IF(N$165=$C170,INDEX($D$108:$P$108,0,N$165),N153)</f>
        <v>-1.8710745002833965E-14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4.6588301962409123E-2</v>
      </c>
      <c r="S170" s="142">
        <f t="shared" ca="1" si="66"/>
        <v>0.29703809155621275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-6.1974585768057719E-7</v>
      </c>
      <c r="E171" s="142" cm="1">
        <f t="array" aca="1" ref="E171" ca="1">IF(E$165=$C171,INDEX($D$108:$P$108,0,E$165),E154)</f>
        <v>7.7876340674977849E-8</v>
      </c>
      <c r="F171" s="142" cm="1">
        <f t="array" aca="1" ref="F171" ca="1">IF(F$165=$C171,INDEX($D$108:$P$108,0,F$165),F154)</f>
        <v>9.5148027237334481E-8</v>
      </c>
      <c r="G171" s="142" cm="1">
        <f t="array" aca="1" ref="G171" ca="1">IF(G$165=$C171,INDEX($D$108:$P$108,0,G$165),G154)</f>
        <v>1.4211354311369128E-7</v>
      </c>
      <c r="H171" s="142" cm="1">
        <f t="array" aca="1" ref="H171" ca="1">IF(H$165=$C171,INDEX($D$108:$P$108,0,H$165),H154)</f>
        <v>1.0664289504029647E-8</v>
      </c>
      <c r="I171" s="142" cm="1">
        <f t="array" aca="1" ref="I171" ca="1">IF(I$165=$C171,INDEX($D$108:$P$108,0,I$165),I154)</f>
        <v>2.6539126445648386E-9</v>
      </c>
      <c r="J171" s="142" cm="1">
        <f t="array" aca="1" ref="J171" ca="1">IF(J$165=$C171,INDEX($D$108:$P$108,0,J$165),J154)</f>
        <v>5.7520347307298553E-11</v>
      </c>
      <c r="K171" s="142" cm="1">
        <f t="array" aca="1" ref="K171" ca="1">IF(K$165=$C171,INDEX($D$108:$P$108,0,K$165),K154)</f>
        <v>3.5535181693360618E-12</v>
      </c>
      <c r="L171" s="142" cm="1">
        <f t="array" aca="1" ref="L171" ca="1">IF(L$165=$C171,INDEX($D$108:$P$108,0,L$165),L154)</f>
        <v>-8.4955024158434754E-13</v>
      </c>
      <c r="M171" s="142" cm="1">
        <f t="array" aca="1" ref="M171" ca="1">IF(M$165=$C171,INDEX($D$108:$P$108,0,M$165),M154)</f>
        <v>-1.9019355679927224E-13</v>
      </c>
      <c r="N171" s="142" cm="1">
        <f t="array" aca="1" ref="N171" ca="1">IF(N$165=$C171,INDEX($D$108:$P$108,0,N$165),N154)</f>
        <v>-1.8802930476458291E-14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6.3253226481172278E-2</v>
      </c>
      <c r="S171" s="142">
        <f t="shared" ca="1" si="66"/>
        <v>0.36029131803738501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8.6843220744030177E-8</v>
      </c>
      <c r="E172" s="142" cm="1">
        <f t="array" aca="1" ref="E172" ca="1">IF(E$165=$C172,INDEX($D$108:$P$108,0,E$165),E155)</f>
        <v>6.9771927395074786E-8</v>
      </c>
      <c r="F172" s="142" cm="1">
        <f t="array" aca="1" ref="F172" ca="1">IF(F$165=$C172,INDEX($D$108:$P$108,0,F$165),F155)</f>
        <v>5.7001771337896742E-8</v>
      </c>
      <c r="G172" s="142" cm="1">
        <f t="array" aca="1" ref="G172" ca="1">IF(G$165=$C172,INDEX($D$108:$P$108,0,G$165),G155)</f>
        <v>1.774763625049583E-8</v>
      </c>
      <c r="H172" s="142" cm="1">
        <f t="array" aca="1" ref="H172" ca="1">IF(H$165=$C172,INDEX($D$108:$P$108,0,H$165),H155)</f>
        <v>1.0445318481044754E-9</v>
      </c>
      <c r="I172" s="142" cm="1">
        <f t="array" aca="1" ref="I172" ca="1">IF(I$165=$C172,INDEX($D$108:$P$108,0,I$165),I155)</f>
        <v>5.7520347307298553E-11</v>
      </c>
      <c r="J172" s="142" cm="1">
        <f t="array" aca="1" ref="J172" ca="1">IF(J$165=$C172,INDEX($D$108:$P$108,0,J$165),J155)</f>
        <v>9.168451992469765E-11</v>
      </c>
      <c r="K172" s="142" cm="1">
        <f t="array" aca="1" ref="K172" ca="1">IF(K$165=$C172,INDEX($D$108:$P$108,0,K$165),K155)</f>
        <v>4.2234142246662416E-12</v>
      </c>
      <c r="L172" s="142" cm="1">
        <f t="array" aca="1" ref="L172" ca="1">IF(L$165=$C172,INDEX($D$108:$P$108,0,L$165),L155)</f>
        <v>3.5287492959177829E-13</v>
      </c>
      <c r="M172" s="142" cm="1">
        <f t="array" aca="1" ref="M172" ca="1">IF(M$165=$C172,INDEX($D$108:$P$108,0,M$165),M155)</f>
        <v>4.5633208435013459E-14</v>
      </c>
      <c r="N172" s="142" cm="1">
        <f t="array" aca="1" ref="N172" ca="1">IF(N$165=$C172,INDEX($D$108:$P$108,0,N$165),N155)</f>
        <v>3.5124732747041924E-15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6.2093871342939845E-2</v>
      </c>
      <c r="S172" s="142">
        <f t="shared" ca="1" si="66"/>
        <v>0.42238518938032488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-1.1767698830930697E-8</v>
      </c>
      <c r="E173" s="142" cm="1">
        <f t="array" aca="1" ref="E173" ca="1">IF(E$165=$C173,INDEX($D$108:$P$108,0,E$165),E156)</f>
        <v>-6.813400029344839E-9</v>
      </c>
      <c r="F173" s="142" cm="1">
        <f t="array" aca="1" ref="F173" ca="1">IF(F$165=$C173,INDEX($D$108:$P$108,0,F$165),F156)</f>
        <v>2.3548841897703216E-9</v>
      </c>
      <c r="G173" s="142" cm="1">
        <f t="array" aca="1" ref="G173" ca="1">IF(G$165=$C173,INDEX($D$108:$P$108,0,G$165),G156)</f>
        <v>2.097847055208416E-9</v>
      </c>
      <c r="H173" s="142" cm="1">
        <f t="array" aca="1" ref="H173" ca="1">IF(H$165=$C173,INDEX($D$108:$P$108,0,H$165),H156)</f>
        <v>1.5378089821563203E-12</v>
      </c>
      <c r="I173" s="142" cm="1">
        <f t="array" aca="1" ref="I173" ca="1">IF(I$165=$C173,INDEX($D$108:$P$108,0,I$165),I156)</f>
        <v>3.5535181693360618E-12</v>
      </c>
      <c r="J173" s="142" cm="1">
        <f t="array" aca="1" ref="J173" ca="1">IF(J$165=$C173,INDEX($D$108:$P$108,0,J$165),J156)</f>
        <v>4.2234142246662416E-12</v>
      </c>
      <c r="K173" s="142" cm="1">
        <f t="array" aca="1" ref="K173" ca="1">IF(K$165=$C173,INDEX($D$108:$P$108,0,K$165),K156)</f>
        <v>2.2587994084967731E-12</v>
      </c>
      <c r="L173" s="142" cm="1">
        <f t="array" aca="1" ref="L173" ca="1">IF(L$165=$C173,INDEX($D$108:$P$108,0,L$165),L156)</f>
        <v>3.9972968491756742E-14</v>
      </c>
      <c r="M173" s="142" cm="1">
        <f t="array" aca="1" ref="M173" ca="1">IF(M$165=$C173,INDEX($D$108:$P$108,0,M$165),M156)</f>
        <v>2.6655747915346283E-15</v>
      </c>
      <c r="N173" s="142" cm="1">
        <f t="array" aca="1" ref="N173" ca="1">IF(N$165=$C173,INDEX($D$108:$P$108,0,N$165),N156)</f>
        <v>8.6833002108999847E-17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0.15695756142135206</v>
      </c>
      <c r="S173" s="142">
        <f t="shared" ca="1" si="66"/>
        <v>0.57934275080167696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-8.6560466359343374E-10</v>
      </c>
      <c r="E174" s="142" cm="1">
        <f t="array" aca="1" ref="E174" ca="1">IF(E$165=$C174,INDEX($D$108:$P$108,0,E$165),E157)</f>
        <v>2.9789649827163728E-10</v>
      </c>
      <c r="F174" s="142" cm="1">
        <f t="array" aca="1" ref="F174" ca="1">IF(F$165=$C174,INDEX($D$108:$P$108,0,F$165),F157)</f>
        <v>6.3403299921620279E-10</v>
      </c>
      <c r="G174" s="142" cm="1">
        <f t="array" aca="1" ref="G174" ca="1">IF(G$165=$C174,INDEX($D$108:$P$108,0,G$165),G157)</f>
        <v>2.3205641425833763E-11</v>
      </c>
      <c r="H174" s="142" cm="1">
        <f t="array" aca="1" ref="H174" ca="1">IF(H$165=$C174,INDEX($D$108:$P$108,0,H$165),H157)</f>
        <v>4.4111453314293408E-13</v>
      </c>
      <c r="I174" s="142" cm="1">
        <f t="array" aca="1" ref="I174" ca="1">IF(I$165=$C174,INDEX($D$108:$P$108,0,I$165),I157)</f>
        <v>-8.4955024158434754E-13</v>
      </c>
      <c r="J174" s="142" cm="1">
        <f t="array" aca="1" ref="J174" ca="1">IF(J$165=$C174,INDEX($D$108:$P$108,0,J$165),J157)</f>
        <v>3.5287492959177829E-13</v>
      </c>
      <c r="K174" s="142" cm="1">
        <f t="array" aca="1" ref="K174" ca="1">IF(K$165=$C174,INDEX($D$108:$P$108,0,K$165),K157)</f>
        <v>3.9972968491756742E-14</v>
      </c>
      <c r="L174" s="142" cm="1">
        <f t="array" aca="1" ref="L174" ca="1">IF(L$165=$C174,INDEX($D$108:$P$108,0,L$165),L157)</f>
        <v>1.8045842126006125E-14</v>
      </c>
      <c r="M174" s="142" cm="1">
        <f t="array" aca="1" ref="M174" ca="1">IF(M$165=$C174,INDEX($D$108:$P$108,0,M$165),M157)</f>
        <v>7.2807093065287711E-16</v>
      </c>
      <c r="N174" s="142" cm="1">
        <f t="array" aca="1" ref="N174" ca="1">IF(N$165=$C174,INDEX($D$108:$P$108,0,N$165),N157)</f>
        <v>6.0825483029787306E-17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0.10907147087876355</v>
      </c>
      <c r="S174" s="142">
        <f t="shared" ca="1" si="66"/>
        <v>0.68841422168044053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3.6939394587530314E-10</v>
      </c>
      <c r="E175" s="142" cm="1">
        <f t="array" aca="1" ref="E175" ca="1">IF(E$165=$C175,INDEX($D$108:$P$108,0,E$165),E158)</f>
        <v>1.1703454762944177E-10</v>
      </c>
      <c r="F175" s="142" cm="1">
        <f t="array" aca="1" ref="F175" ca="1">IF(F$165=$C175,INDEX($D$108:$P$108,0,F$165),F158)</f>
        <v>1.2403807225123715E-10</v>
      </c>
      <c r="G175" s="142" cm="1">
        <f t="array" aca="1" ref="G175" ca="1">IF(G$165=$C175,INDEX($D$108:$P$108,0,G$165),G158)</f>
        <v>-3.0300822459781352E-12</v>
      </c>
      <c r="H175" s="142" cm="1">
        <f t="array" aca="1" ref="H175" ca="1">IF(H$165=$C175,INDEX($D$108:$P$108,0,H$165),H158)</f>
        <v>-9.5304747955249964E-14</v>
      </c>
      <c r="I175" s="142" cm="1">
        <f t="array" aca="1" ref="I175" ca="1">IF(I$165=$C175,INDEX($D$108:$P$108,0,I$165),I158)</f>
        <v>-1.9019355679927224E-13</v>
      </c>
      <c r="J175" s="142" cm="1">
        <f t="array" aca="1" ref="J175" ca="1">IF(J$165=$C175,INDEX($D$108:$P$108,0,J$165),J158)</f>
        <v>4.5633208435013459E-14</v>
      </c>
      <c r="K175" s="142" cm="1">
        <f t="array" aca="1" ref="K175" ca="1">IF(K$165=$C175,INDEX($D$108:$P$108,0,K$165),K158)</f>
        <v>2.6655747915346283E-15</v>
      </c>
      <c r="L175" s="142" cm="1">
        <f t="array" aca="1" ref="L175" ca="1">IF(L$165=$C175,INDEX($D$108:$P$108,0,L$165),L158)</f>
        <v>7.2807093065287711E-16</v>
      </c>
      <c r="M175" s="142" cm="1">
        <f t="array" aca="1" ref="M175" ca="1">IF(M$165=$C175,INDEX($D$108:$P$108,0,M$165),M158)</f>
        <v>7.7289780144071826E-16</v>
      </c>
      <c r="N175" s="142" cm="1">
        <f t="array" aca="1" ref="N175" ca="1">IF(N$165=$C175,INDEX($D$108:$P$108,0,N$165),N158)</f>
        <v>1.2922306378434054E-17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8.9864536713612095E-2</v>
      </c>
      <c r="S175" s="142">
        <f t="shared" ca="1" si="66"/>
        <v>0.77827875839405258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4.5110197529765171E-11</v>
      </c>
      <c r="E176" s="142" cm="1">
        <f t="array" aca="1" ref="E176" ca="1">IF(E$165=$C176,INDEX($D$108:$P$108,0,E$165),E159)</f>
        <v>1.26666575996306E-11</v>
      </c>
      <c r="F176" s="142" cm="1">
        <f t="array" aca="1" ref="F176" ca="1">IF(F$165=$C176,INDEX($D$108:$P$108,0,F$165),F159)</f>
        <v>1.1315108911259135E-11</v>
      </c>
      <c r="G176" s="142" cm="1">
        <f t="array" aca="1" ref="G176" ca="1">IF(G$165=$C176,INDEX($D$108:$P$108,0,G$165),G159)</f>
        <v>-6.1795756583243334E-13</v>
      </c>
      <c r="H176" s="142" cm="1">
        <f t="array" aca="1" ref="H176" ca="1">IF(H$165=$C176,INDEX($D$108:$P$108,0,H$165),H159)</f>
        <v>-1.8710745002833965E-14</v>
      </c>
      <c r="I176" s="142" cm="1">
        <f t="array" aca="1" ref="I176" ca="1">IF(I$165=$C176,INDEX($D$108:$P$108,0,I$165),I159)</f>
        <v>-1.8802930476458291E-14</v>
      </c>
      <c r="J176" s="142" cm="1">
        <f t="array" aca="1" ref="J176" ca="1">IF(J$165=$C176,INDEX($D$108:$P$108,0,J$165),J159)</f>
        <v>3.5124732747041924E-15</v>
      </c>
      <c r="K176" s="142" cm="1">
        <f t="array" aca="1" ref="K176" ca="1">IF(K$165=$C176,INDEX($D$108:$P$108,0,K$165),K159)</f>
        <v>8.6833002108999847E-17</v>
      </c>
      <c r="L176" s="142" cm="1">
        <f t="array" aca="1" ref="L176" ca="1">IF(L$165=$C176,INDEX($D$108:$P$108,0,L$165),L159)</f>
        <v>6.0825483029787306E-17</v>
      </c>
      <c r="M176" s="142" cm="1">
        <f t="array" aca="1" ref="M176" ca="1">IF(M$165=$C176,INDEX($D$108:$P$108,0,M$165),M159)</f>
        <v>1.2922306378434054E-17</v>
      </c>
      <c r="N176" s="142" cm="1">
        <f t="array" aca="1" ref="N176" ca="1">IF(N$165=$C176,INDEX($D$108:$P$108,0,N$165),N159)</f>
        <v>1.3470161805860793E-17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7.190059515114941E-2</v>
      </c>
      <c r="S176" s="142">
        <f t="shared" ca="1" si="66"/>
        <v>0.85017935354520202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aca="1" ref="O177" ca="1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8.5906361828049005E-2</v>
      </c>
      <c r="S177" s="142">
        <f t="shared" ca="1" si="66"/>
        <v>0.93608571537325103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6.3914284626749099E-2</v>
      </c>
      <c r="S178" s="142">
        <f t="shared" ca="1" si="66"/>
        <v>1.0000000000000002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2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4.749112540154677E-2</v>
      </c>
      <c r="E183" s="142" cm="1">
        <f t="array" aca="1" ref="E183" ca="1">E149*INDEX($D$127:$P$127, 0, $C183)*INDEX($D$127:$P$127, 0, E$182)</f>
        <v>2.7546166777382124E-3</v>
      </c>
      <c r="F183" s="142" cm="1">
        <f t="array" aca="1" ref="F183" ca="1">F149*INDEX($D$127:$P$127, 0, $C183)*INDEX($D$127:$P$127, 0, F$182)</f>
        <v>-1.5918764080146562E-3</v>
      </c>
      <c r="G183" s="142" cm="1">
        <f t="array" aca="1" ref="G183" ca="1">G149*INDEX($D$127:$P$127, 0, $C183)*INDEX($D$127:$P$127, 0, G$182)</f>
        <v>2.1652945467642485E-4</v>
      </c>
      <c r="H183" s="142" cm="1">
        <f t="array" aca="1" ref="H183" ca="1">H149*INDEX($D$127:$P$127, 0, $C183)*INDEX($D$127:$P$127, 0, H$182)</f>
        <v>-3.5949104870399525E-5</v>
      </c>
      <c r="I183" s="142" cm="1">
        <f t="array" aca="1" ref="I183" ca="1">I149*INDEX($D$127:$P$127, 0, $C183)*INDEX($D$127:$P$127, 0, I$182)</f>
        <v>-8.3913985815184346E-7</v>
      </c>
      <c r="J183" s="142" cm="1">
        <f t="array" aca="1" ref="J183" ca="1">J149*INDEX($D$127:$P$127, 0, $C183)*INDEX($D$127:$P$127, 0, J$182)</f>
        <v>1.2880931245927825E-7</v>
      </c>
      <c r="K183" s="142" cm="1">
        <f t="array" aca="1" ref="K183" ca="1">K149*INDEX($D$127:$P$127, 0, $C183)*INDEX($D$127:$P$127, 0, K$182)</f>
        <v>-1.9514520834050502E-8</v>
      </c>
      <c r="L183" s="142" cm="1">
        <f t="array" aca="1" ref="L183" ca="1">L149*INDEX($D$127:$P$127, 0, $C183)*INDEX($D$127:$P$127, 0, L$182)</f>
        <v>-1.6575067390493186E-9</v>
      </c>
      <c r="M183" s="142" cm="1">
        <f t="array" aca="1" ref="M183" ca="1">M149*INDEX($D$127:$P$127, 0, $C183)*INDEX($D$127:$P$127, 0, M$182)</f>
        <v>8.6630559265844246E-10</v>
      </c>
      <c r="N183" s="142" cm="1">
        <f t="array" aca="1" ref="N183" ca="1">N149*INDEX($D$127:$P$127, 0, $C183)*INDEX($D$127:$P$127, 0, N$182)</f>
        <v>1.4961359942504808E-10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3.1732603724342466E-2</v>
      </c>
      <c r="S183" s="142">
        <f t="shared" ref="S183:S195" ca="1" si="69">S149</f>
        <v>3.1732603724342466E-2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2.7546166777382124E-3</v>
      </c>
      <c r="E184" s="142" cm="1">
        <f t="array" aca="1" ref="E184" ca="1">E150*INDEX($D$127:$P$127, 0, $C184)*INDEX($D$127:$P$127, 0, E$182)</f>
        <v>3.1159517068433244E-3</v>
      </c>
      <c r="F184" s="142" cm="1">
        <f t="array" aca="1" ref="F184" ca="1">F150*INDEX($D$127:$P$127, 0, $C184)*INDEX($D$127:$P$127, 0, F$182)</f>
        <v>3.0693255143898318E-4</v>
      </c>
      <c r="G184" s="142" cm="1">
        <f t="array" aca="1" ref="G184" ca="1">G150*INDEX($D$127:$P$127, 0, $C184)*INDEX($D$127:$P$127, 0, G$182)</f>
        <v>-5.8323856602153126E-5</v>
      </c>
      <c r="H184" s="142" cm="1">
        <f t="array" aca="1" ref="H184" ca="1">H150*INDEX($D$127:$P$127, 0, $C184)*INDEX($D$127:$P$127, 0, H$182)</f>
        <v>2.7452268024417192E-5</v>
      </c>
      <c r="I184" s="142" cm="1">
        <f t="array" aca="1" ref="I184" ca="1">I150*INDEX($D$127:$P$127, 0, $C184)*INDEX($D$127:$P$127, 0, I$182)</f>
        <v>1.1059171584918031E-7</v>
      </c>
      <c r="J184" s="142" cm="1">
        <f t="array" aca="1" ref="J184" ca="1">J150*INDEX($D$127:$P$127, 0, $C184)*INDEX($D$127:$P$127, 0, J$182)</f>
        <v>1.0853964659452822E-7</v>
      </c>
      <c r="K184" s="142" cm="1">
        <f t="array" aca="1" ref="K184" ca="1">K150*INDEX($D$127:$P$127, 0, $C184)*INDEX($D$127:$P$127, 0, K$182)</f>
        <v>-1.1850224486423272E-8</v>
      </c>
      <c r="L184" s="142" cm="1">
        <f t="array" aca="1" ref="L184" ca="1">L150*INDEX($D$127:$P$127, 0, $C184)*INDEX($D$127:$P$127, 0, L$182)</f>
        <v>5.9827031698563982E-10</v>
      </c>
      <c r="M184" s="142" cm="1">
        <f t="array" aca="1" ref="M184" ca="1">M150*INDEX($D$127:$P$127, 0, $C184)*INDEX($D$127:$P$127, 0, M$182)</f>
        <v>2.8786692463690562E-10</v>
      </c>
      <c r="N184" s="142" cm="1">
        <f t="array" aca="1" ref="N184" ca="1">N150*INDEX($D$127:$P$127, 0, $C184)*INDEX($D$127:$P$127, 0, N$182)</f>
        <v>4.4061037191945263E-11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7.1159691294413366E-2</v>
      </c>
      <c r="S184" s="142">
        <f t="shared" ca="1" si="69"/>
        <v>0.10289229501875582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-1.5918764080146562E-3</v>
      </c>
      <c r="E185" s="142" cm="1">
        <f t="array" aca="1" ref="E185" ca="1">E151*INDEX($D$127:$P$127, 0, $C185)*INDEX($D$127:$P$127, 0, E$182)</f>
        <v>3.0693255143898318E-4</v>
      </c>
      <c r="F185" s="142" cm="1">
        <f t="array" aca="1" ref="F185" ca="1">F151*INDEX($D$127:$P$127, 0, $C185)*INDEX($D$127:$P$127, 0, F$182)</f>
        <v>4.3081936316948373E-4</v>
      </c>
      <c r="G185" s="142" cm="1">
        <f t="array" aca="1" ref="G185" ca="1">G151*INDEX($D$127:$P$127, 0, $C185)*INDEX($D$127:$P$127, 0, G$182)</f>
        <v>2.8848096501370211E-5</v>
      </c>
      <c r="H185" s="142" cm="1">
        <f t="array" aca="1" ref="H185" ca="1">H151*INDEX($D$127:$P$127, 0, $C185)*INDEX($D$127:$P$127, 0, H$182)</f>
        <v>6.0066155791340481E-6</v>
      </c>
      <c r="I185" s="142" cm="1">
        <f t="array" aca="1" ref="I185" ca="1">I151*INDEX($D$127:$P$127, 0, $C185)*INDEX($D$127:$P$127, 0, I$182)</f>
        <v>1.4242807135571991E-7</v>
      </c>
      <c r="J185" s="142" cm="1">
        <f t="array" aca="1" ref="J185" ca="1">J151*INDEX($D$127:$P$127, 0, $C185)*INDEX($D$127:$P$127, 0, J$182)</f>
        <v>9.34705460695866E-8</v>
      </c>
      <c r="K185" s="142" cm="1">
        <f t="array" aca="1" ref="K185" ca="1">K151*INDEX($D$127:$P$127, 0, $C185)*INDEX($D$127:$P$127, 0, K$182)</f>
        <v>4.3172876812455902E-9</v>
      </c>
      <c r="L185" s="142" cm="1">
        <f t="array" aca="1" ref="L185" ca="1">L151*INDEX($D$127:$P$127, 0, $C185)*INDEX($D$127:$P$127, 0, L$182)</f>
        <v>1.3422167834994619E-9</v>
      </c>
      <c r="M185" s="142" cm="1">
        <f t="array" aca="1" ref="M185" ca="1">M151*INDEX($D$127:$P$127, 0, $C185)*INDEX($D$127:$P$127, 0, M$182)</f>
        <v>3.21596594051908E-10</v>
      </c>
      <c r="N185" s="142" cm="1">
        <f t="array" aca="1" ref="N185" ca="1">N151*INDEX($D$127:$P$127, 0, $C185)*INDEX($D$127:$P$127, 0, N$182)</f>
        <v>4.1488732674616831E-11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7.5877159762604562E-2</v>
      </c>
      <c r="S185" s="142">
        <f t="shared" ca="1" si="69"/>
        <v>0.17876945478136039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2.1652945467642485E-4</v>
      </c>
      <c r="E186" s="142" cm="1">
        <f t="array" aca="1" ref="E186" ca="1">E152*INDEX($D$127:$P$127, 0, $C186)*INDEX($D$127:$P$127, 0, E$182)</f>
        <v>-5.8323856602153119E-5</v>
      </c>
      <c r="F186" s="142" cm="1">
        <f t="array" aca="1" ref="F186" ca="1">F152*INDEX($D$127:$P$127, 0, $C186)*INDEX($D$127:$P$127, 0, F$182)</f>
        <v>2.8848096501370211E-5</v>
      </c>
      <c r="G186" s="142" cm="1">
        <f t="array" aca="1" ref="G186" ca="1">G152*INDEX($D$127:$P$127, 0, $C186)*INDEX($D$127:$P$127, 0, G$182)</f>
        <v>3.3352422522871422E-5</v>
      </c>
      <c r="H186" s="142" cm="1">
        <f t="array" aca="1" ref="H186" ca="1">H152*INDEX($D$127:$P$127, 0, $C186)*INDEX($D$127:$P$127, 0, H$182)</f>
        <v>2.3269026645626519E-7</v>
      </c>
      <c r="I186" s="142" cm="1">
        <f t="array" aca="1" ref="I186" ca="1">I152*INDEX($D$127:$P$127, 0, $C186)*INDEX($D$127:$P$127, 0, I$182)</f>
        <v>2.2563555402349817E-7</v>
      </c>
      <c r="J186" s="142" cm="1">
        <f t="array" aca="1" ref="J186" ca="1">J152*INDEX($D$127:$P$127, 0, $C186)*INDEX($D$127:$P$127, 0, J$182)</f>
        <v>3.0867624499655612E-8</v>
      </c>
      <c r="K186" s="142" cm="1">
        <f t="array" aca="1" ref="K186" ca="1">K152*INDEX($D$127:$P$127, 0, $C186)*INDEX($D$127:$P$127, 0, K$182)</f>
        <v>4.0793551662327764E-9</v>
      </c>
      <c r="L186" s="142" cm="1">
        <f t="array" aca="1" ref="L186" ca="1">L152*INDEX($D$127:$P$127, 0, $C186)*INDEX($D$127:$P$127, 0, L$182)</f>
        <v>5.2105148926677185E-11</v>
      </c>
      <c r="M186" s="142" cm="1">
        <f t="array" aca="1" ref="M186" ca="1">M152*INDEX($D$127:$P$127, 0, $C186)*INDEX($D$127:$P$127, 0, M$182)</f>
        <v>-8.3327261764398722E-12</v>
      </c>
      <c r="N186" s="142" cm="1">
        <f t="array" aca="1" ref="N186" ca="1">N152*INDEX($D$127:$P$127, 0, $C186)*INDEX($D$127:$P$127, 0, N$182)</f>
        <v>-2.403290919071053E-12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7.1680334812443222E-2</v>
      </c>
      <c r="S186" s="142">
        <f t="shared" ca="1" si="69"/>
        <v>0.2504497895938036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-3.5949104870399525E-5</v>
      </c>
      <c r="E187" s="142" cm="1">
        <f t="array" aca="1" ref="E187" ca="1">E153*INDEX($D$127:$P$127, 0, $C187)*INDEX($D$127:$P$127, 0, E$182)</f>
        <v>2.7452268024417192E-5</v>
      </c>
      <c r="F187" s="142" cm="1">
        <f t="array" aca="1" ref="F187" ca="1">F153*INDEX($D$127:$P$127, 0, $C187)*INDEX($D$127:$P$127, 0, F$182)</f>
        <v>6.0066155791340481E-6</v>
      </c>
      <c r="G187" s="142" cm="1">
        <f t="array" aca="1" ref="G187" ca="1">G153*INDEX($D$127:$P$127, 0, $C187)*INDEX($D$127:$P$127, 0, G$182)</f>
        <v>2.3269026645626522E-7</v>
      </c>
      <c r="H187" s="142" cm="1">
        <f t="array" aca="1" ref="H187" ca="1">H153*INDEX($D$127:$P$127, 0, $C187)*INDEX($D$127:$P$127, 0, H$182)</f>
        <v>5.3621458873830973E-7</v>
      </c>
      <c r="I187" s="142" cm="1">
        <f t="array" aca="1" ref="I187" ca="1">I153*INDEX($D$127:$P$127, 0, $C187)*INDEX($D$127:$P$127, 0, I$182)</f>
        <v>1.8100891549810849E-8</v>
      </c>
      <c r="J187" s="142" cm="1">
        <f t="array" aca="1" ref="J187" ca="1">J153*INDEX($D$127:$P$127, 0, $C187)*INDEX($D$127:$P$127, 0, J$182)</f>
        <v>1.9421391783748636E-9</v>
      </c>
      <c r="K187" s="142" cm="1">
        <f t="array" aca="1" ref="K187" ca="1">K153*INDEX($D$127:$P$127, 0, $C187)*INDEX($D$127:$P$127, 0, K$182)</f>
        <v>3.1968043884126334E-12</v>
      </c>
      <c r="L187" s="142" cm="1">
        <f t="array" aca="1" ref="L187" ca="1">L153*INDEX($D$127:$P$127, 0, $C187)*INDEX($D$127:$P$127, 0, L$182)</f>
        <v>1.058849910523744E-12</v>
      </c>
      <c r="M187" s="142" cm="1">
        <f t="array" aca="1" ref="M187" ca="1">M153*INDEX($D$127:$P$127, 0, $C187)*INDEX($D$127:$P$127, 0, M$182)</f>
        <v>-2.8018391828537765E-13</v>
      </c>
      <c r="N187" s="142" cm="1">
        <f t="array" aca="1" ref="N187" ca="1">N153*INDEX($D$127:$P$127, 0, $C187)*INDEX($D$127:$P$127, 0, N$182)</f>
        <v>-7.779196562066788E-14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4.6588301962409123E-2</v>
      </c>
      <c r="S187" s="142">
        <f t="shared" ca="1" si="69"/>
        <v>0.29703809155621275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-8.3913985815184346E-7</v>
      </c>
      <c r="E188" s="142" cm="1">
        <f t="array" aca="1" ref="E188" ca="1">E154*INDEX($D$127:$P$127, 0, $C188)*INDEX($D$127:$P$127, 0, E$182)</f>
        <v>1.1059171584918031E-7</v>
      </c>
      <c r="F188" s="142" cm="1">
        <f t="array" aca="1" ref="F188" ca="1">F154*INDEX($D$127:$P$127, 0, $C188)*INDEX($D$127:$P$127, 0, F$182)</f>
        <v>1.4242807135571991E-7</v>
      </c>
      <c r="G188" s="142" cm="1">
        <f t="array" aca="1" ref="G188" ca="1">G154*INDEX($D$127:$P$127, 0, $C188)*INDEX($D$127:$P$127, 0, G$182)</f>
        <v>2.2563555402349817E-7</v>
      </c>
      <c r="H188" s="142" cm="1">
        <f t="array" aca="1" ref="H188" ca="1">H154*INDEX($D$127:$P$127, 0, $C188)*INDEX($D$127:$P$127, 0, H$182)</f>
        <v>1.8100891549810849E-8</v>
      </c>
      <c r="I188" s="142" cm="1">
        <f t="array" aca="1" ref="I188" ca="1">I154*INDEX($D$127:$P$127, 0, $C188)*INDEX($D$127:$P$127, 0, I$182)</f>
        <v>2.6539126445648382E-9</v>
      </c>
      <c r="J188" s="142" cm="1">
        <f t="array" aca="1" ref="J188" ca="1">J154*INDEX($D$127:$P$127, 0, $C188)*INDEX($D$127:$P$127, 0, J$182)</f>
        <v>1.1551903636437617E-10</v>
      </c>
      <c r="K188" s="142" cm="1">
        <f t="array" aca="1" ref="K188" ca="1">K154*INDEX($D$127:$P$127, 0, $C188)*INDEX($D$127:$P$127, 0, K$182)</f>
        <v>7.9789474477004777E-12</v>
      </c>
      <c r="L188" s="142" cm="1">
        <f t="array" aca="1" ref="L188" ca="1">L154*INDEX($D$127:$P$127, 0, $C188)*INDEX($D$127:$P$127, 0, L$182)</f>
        <v>-2.2026500348708599E-12</v>
      </c>
      <c r="M188" s="142" cm="1">
        <f t="array" aca="1" ref="M188" ca="1">M154*INDEX($D$127:$P$127, 0, $C188)*INDEX($D$127:$P$127, 0, M$182)</f>
        <v>-6.0394565668905709E-13</v>
      </c>
      <c r="N188" s="142" cm="1">
        <f t="array" aca="1" ref="N188" ca="1">N154*INDEX($D$127:$P$127, 0, $C188)*INDEX($D$127:$P$127, 0, N$182)</f>
        <v>-8.4438906449974628E-14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6.3253226481172278E-2</v>
      </c>
      <c r="S188" s="142">
        <f t="shared" ca="1" si="69"/>
        <v>0.36029131803738501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1.2880931245927825E-7</v>
      </c>
      <c r="E189" s="142" cm="1">
        <f t="array" aca="1" ref="E189" ca="1">E155*INDEX($D$127:$P$127, 0, $C189)*INDEX($D$127:$P$127, 0, E$182)</f>
        <v>1.0853964659452823E-7</v>
      </c>
      <c r="F189" s="142" cm="1">
        <f t="array" aca="1" ref="F189" ca="1">F155*INDEX($D$127:$P$127, 0, $C189)*INDEX($D$127:$P$127, 0, F$182)</f>
        <v>9.34705460695866E-8</v>
      </c>
      <c r="G189" s="142" cm="1">
        <f t="array" aca="1" ref="G189" ca="1">G155*INDEX($D$127:$P$127, 0, $C189)*INDEX($D$127:$P$127, 0, G$182)</f>
        <v>3.0867624499655605E-8</v>
      </c>
      <c r="H189" s="142" cm="1">
        <f t="array" aca="1" ref="H189" ca="1">H155*INDEX($D$127:$P$127, 0, $C189)*INDEX($D$127:$P$127, 0, H$182)</f>
        <v>1.9421391783748636E-9</v>
      </c>
      <c r="I189" s="142" cm="1">
        <f t="array" aca="1" ref="I189" ca="1">I155*INDEX($D$127:$P$127, 0, $C189)*INDEX($D$127:$P$127, 0, I$182)</f>
        <v>1.1551903636437618E-10</v>
      </c>
      <c r="J189" s="142" cm="1">
        <f t="array" aca="1" ref="J189" ca="1">J155*INDEX($D$127:$P$127, 0, $C189)*INDEX($D$127:$P$127, 0, J$182)</f>
        <v>9.168451992469765E-11</v>
      </c>
      <c r="K189" s="142" cm="1">
        <f t="array" aca="1" ref="K189" ca="1">K155*INDEX($D$127:$P$127, 0, $C189)*INDEX($D$127:$P$127, 0, K$182)</f>
        <v>1.0388225433842614E-11</v>
      </c>
      <c r="L189" s="142" cm="1">
        <f t="array" aca="1" ref="L189" ca="1">L155*INDEX($D$127:$P$127, 0, $C189)*INDEX($D$127:$P$127, 0, L$182)</f>
        <v>1.0022310654422528E-12</v>
      </c>
      <c r="M189" s="142" cm="1">
        <f t="array" aca="1" ref="M189" ca="1">M155*INDEX($D$127:$P$127, 0, $C189)*INDEX($D$127:$P$127, 0, M$182)</f>
        <v>1.5873536315543536E-13</v>
      </c>
      <c r="N189" s="142" cm="1">
        <f t="array" aca="1" ref="N189" ca="1">N155*INDEX($D$127:$P$127, 0, $C189)*INDEX($D$127:$P$127, 0, N$182)</f>
        <v>1.7279083825057707E-14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6.2093871342939845E-2</v>
      </c>
      <c r="S189" s="142">
        <f t="shared" ca="1" si="69"/>
        <v>0.42238518938032488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-1.9514520834050502E-8</v>
      </c>
      <c r="E190" s="142" cm="1">
        <f t="array" aca="1" ref="E190" ca="1">E156*INDEX($D$127:$P$127, 0, $C190)*INDEX($D$127:$P$127, 0, E$182)</f>
        <v>-1.185022448642327E-8</v>
      </c>
      <c r="F190" s="142" cm="1">
        <f t="array" aca="1" ref="F190" ca="1">F156*INDEX($D$127:$P$127, 0, $C190)*INDEX($D$127:$P$127, 0, F$182)</f>
        <v>4.3172876812455893E-9</v>
      </c>
      <c r="G190" s="142" cm="1">
        <f t="array" aca="1" ref="G190" ca="1">G156*INDEX($D$127:$P$127, 0, $C190)*INDEX($D$127:$P$127, 0, G$182)</f>
        <v>4.0793551662327764E-9</v>
      </c>
      <c r="H190" s="142" cm="1">
        <f t="array" aca="1" ref="H190" ca="1">H156*INDEX($D$127:$P$127, 0, $C190)*INDEX($D$127:$P$127, 0, H$182)</f>
        <v>3.1968043884126334E-12</v>
      </c>
      <c r="I190" s="142" cm="1">
        <f t="array" aca="1" ref="I190" ca="1">I156*INDEX($D$127:$P$127, 0, $C190)*INDEX($D$127:$P$127, 0, I$182)</f>
        <v>7.9789474477004777E-12</v>
      </c>
      <c r="J190" s="142" cm="1">
        <f t="array" aca="1" ref="J190" ca="1">J156*INDEX($D$127:$P$127, 0, $C190)*INDEX($D$127:$P$127, 0, J$182)</f>
        <v>1.0388225433842614E-11</v>
      </c>
      <c r="K190" s="142" cm="1">
        <f t="array" aca="1" ref="K190" ca="1">K156*INDEX($D$127:$P$127, 0, $C190)*INDEX($D$127:$P$127, 0, K$182)</f>
        <v>2.2587994084967731E-12</v>
      </c>
      <c r="L190" s="142" cm="1">
        <f t="array" aca="1" ref="L190" ca="1">L156*INDEX($D$127:$P$127, 0, $C190)*INDEX($D$127:$P$127, 0, L$182)</f>
        <v>1.2693122265463302E-13</v>
      </c>
      <c r="M190" s="142" cm="1">
        <f t="array" aca="1" ref="M190" ca="1">M156*INDEX($D$127:$P$127, 0, $C190)*INDEX($D$127:$P$127, 0, M$182)</f>
        <v>1.0366653059697294E-14</v>
      </c>
      <c r="N190" s="142" cm="1">
        <f t="array" aca="1" ref="N190" ca="1">N156*INDEX($D$127:$P$127, 0, $C190)*INDEX($D$127:$P$127, 0, N$182)</f>
        <v>4.7758151159949909E-16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0.15695756142135206</v>
      </c>
      <c r="S190" s="142">
        <f t="shared" ca="1" si="69"/>
        <v>0.57934275080167696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-1.6575067390493186E-9</v>
      </c>
      <c r="E191" s="142" cm="1">
        <f t="array" aca="1" ref="E191" ca="1">E157*INDEX($D$127:$P$127, 0, $C191)*INDEX($D$127:$P$127, 0, E$182)</f>
        <v>5.9827031698563982E-10</v>
      </c>
      <c r="F191" s="142" cm="1">
        <f t="array" aca="1" ref="F191" ca="1">F157*INDEX($D$127:$P$127, 0, $C191)*INDEX($D$127:$P$127, 0, F$182)</f>
        <v>1.3422167834994617E-9</v>
      </c>
      <c r="G191" s="142" cm="1">
        <f t="array" aca="1" ref="G191" ca="1">G157*INDEX($D$127:$P$127, 0, $C191)*INDEX($D$127:$P$127, 0, G$182)</f>
        <v>5.2105148926677191E-11</v>
      </c>
      <c r="H191" s="142" cm="1">
        <f t="array" aca="1" ref="H191" ca="1">H157*INDEX($D$127:$P$127, 0, $C191)*INDEX($D$127:$P$127, 0, H$182)</f>
        <v>1.0588499105237438E-12</v>
      </c>
      <c r="I191" s="142" cm="1">
        <f t="array" aca="1" ref="I191" ca="1">I157*INDEX($D$127:$P$127, 0, $C191)*INDEX($D$127:$P$127, 0, I$182)</f>
        <v>-2.2026500348708599E-12</v>
      </c>
      <c r="J191" s="142" cm="1">
        <f t="array" aca="1" ref="J191" ca="1">J157*INDEX($D$127:$P$127, 0, $C191)*INDEX($D$127:$P$127, 0, J$182)</f>
        <v>1.0022310654422528E-12</v>
      </c>
      <c r="K191" s="142" cm="1">
        <f t="array" aca="1" ref="K191" ca="1">K157*INDEX($D$127:$P$127, 0, $C191)*INDEX($D$127:$P$127, 0, K$182)</f>
        <v>1.2693122265463302E-13</v>
      </c>
      <c r="L191" s="142" cm="1">
        <f t="array" aca="1" ref="L191" ca="1">L157*INDEX($D$127:$P$127, 0, $C191)*INDEX($D$127:$P$127, 0, L$182)</f>
        <v>1.8045842126006125E-14</v>
      </c>
      <c r="M191" s="142" cm="1">
        <f t="array" aca="1" ref="M191" ca="1">M157*INDEX($D$127:$P$127, 0, $C191)*INDEX($D$127:$P$127, 0, M$182)</f>
        <v>3.2695708405301795E-15</v>
      </c>
      <c r="N191" s="142" cm="1">
        <f t="array" aca="1" ref="N191" ca="1">N157*INDEX($D$127:$P$127, 0, $C191)*INDEX($D$127:$P$127, 0, N$182)</f>
        <v>3.8629369900920385E-16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0.10907147087876355</v>
      </c>
      <c r="S191" s="142">
        <f t="shared" ca="1" si="69"/>
        <v>0.68841422168044053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8.6630559265844246E-10</v>
      </c>
      <c r="E192" s="142" cm="1">
        <f t="array" aca="1" ref="E192" ca="1">E158*INDEX($D$127:$P$127, 0, $C192)*INDEX($D$127:$P$127, 0, E$182)</f>
        <v>2.8786692463690562E-10</v>
      </c>
      <c r="F192" s="142" cm="1">
        <f t="array" aca="1" ref="F192" ca="1">F158*INDEX($D$127:$P$127, 0, $C192)*INDEX($D$127:$P$127, 0, F$182)</f>
        <v>3.2159659405190806E-10</v>
      </c>
      <c r="G192" s="142" cm="1">
        <f t="array" aca="1" ref="G192" ca="1">G158*INDEX($D$127:$P$127, 0, $C192)*INDEX($D$127:$P$127, 0, G$182)</f>
        <v>-8.3327261764398722E-12</v>
      </c>
      <c r="H192" s="142" cm="1">
        <f t="array" aca="1" ref="H192" ca="1">H158*INDEX($D$127:$P$127, 0, $C192)*INDEX($D$127:$P$127, 0, H$182)</f>
        <v>-2.8018391828537765E-13</v>
      </c>
      <c r="I192" s="142" cm="1">
        <f t="array" aca="1" ref="I192" ca="1">I158*INDEX($D$127:$P$127, 0, $C192)*INDEX($D$127:$P$127, 0, I$182)</f>
        <v>-6.0394565668905709E-13</v>
      </c>
      <c r="J192" s="142" cm="1">
        <f t="array" aca="1" ref="J192" ca="1">J158*INDEX($D$127:$P$127, 0, $C192)*INDEX($D$127:$P$127, 0, J$182)</f>
        <v>1.5873536315543536E-13</v>
      </c>
      <c r="K192" s="142" cm="1">
        <f t="array" aca="1" ref="K192" ca="1">K158*INDEX($D$127:$P$127, 0, $C192)*INDEX($D$127:$P$127, 0, K$182)</f>
        <v>1.0366653059697294E-14</v>
      </c>
      <c r="L192" s="142" cm="1">
        <f t="array" aca="1" ref="L192" ca="1">L158*INDEX($D$127:$P$127, 0, $C192)*INDEX($D$127:$P$127, 0, L$182)</f>
        <v>3.2695708405301795E-15</v>
      </c>
      <c r="M192" s="142" cm="1">
        <f t="array" aca="1" ref="M192" ca="1">M158*INDEX($D$127:$P$127, 0, $C192)*INDEX($D$127:$P$127, 0, M$182)</f>
        <v>7.7289780144071826E-16</v>
      </c>
      <c r="N192" s="142" cm="1">
        <f t="array" aca="1" ref="N192" ca="1">N158*INDEX($D$127:$P$127, 0, $C192)*INDEX($D$127:$P$127, 0, N$182)</f>
        <v>1.0051195515636986E-16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8.9864536713612095E-2</v>
      </c>
      <c r="S192" s="142">
        <f t="shared" ca="1" si="69"/>
        <v>0.77827875839405258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1.4961359942504808E-10</v>
      </c>
      <c r="E193" s="142" cm="1">
        <f t="array" aca="1" ref="E193" ca="1">E159*INDEX($D$127:$P$127, 0, $C193)*INDEX($D$127:$P$127, 0, E$182)</f>
        <v>4.4061037191945263E-11</v>
      </c>
      <c r="F193" s="142" cm="1">
        <f t="array" aca="1" ref="F193" ca="1">F159*INDEX($D$127:$P$127, 0, $C193)*INDEX($D$127:$P$127, 0, F$182)</f>
        <v>4.1488732674616831E-11</v>
      </c>
      <c r="G193" s="142" cm="1">
        <f t="array" aca="1" ref="G193" ca="1">G159*INDEX($D$127:$P$127, 0, $C193)*INDEX($D$127:$P$127, 0, G$182)</f>
        <v>-2.403290919071053E-12</v>
      </c>
      <c r="H193" s="142" cm="1">
        <f t="array" aca="1" ref="H193" ca="1">H159*INDEX($D$127:$P$127, 0, $C193)*INDEX($D$127:$P$127, 0, H$182)</f>
        <v>-7.779196562066788E-14</v>
      </c>
      <c r="I193" s="142" cm="1">
        <f t="array" aca="1" ref="I193" ca="1">I159*INDEX($D$127:$P$127, 0, $C193)*INDEX($D$127:$P$127, 0, I$182)</f>
        <v>-8.443890644997464E-14</v>
      </c>
      <c r="J193" s="142" cm="1">
        <f t="array" aca="1" ref="J193" ca="1">J159*INDEX($D$127:$P$127, 0, $C193)*INDEX($D$127:$P$127, 0, J$182)</f>
        <v>1.7279083825057707E-14</v>
      </c>
      <c r="K193" s="142" cm="1">
        <f t="array" aca="1" ref="K193" ca="1">K159*INDEX($D$127:$P$127, 0, $C193)*INDEX($D$127:$P$127, 0, K$182)</f>
        <v>4.7758151159949909E-16</v>
      </c>
      <c r="L193" s="142" cm="1">
        <f t="array" aca="1" ref="L193" ca="1">L159*INDEX($D$127:$P$127, 0, $C193)*INDEX($D$127:$P$127, 0, L$182)</f>
        <v>3.8629369900920385E-16</v>
      </c>
      <c r="M193" s="142" cm="1">
        <f t="array" aca="1" ref="M193" ca="1">M159*INDEX($D$127:$P$127, 0, $C193)*INDEX($D$127:$P$127, 0, M$182)</f>
        <v>1.0051195515636986E-16</v>
      </c>
      <c r="N193" s="142" cm="1">
        <f t="array" aca="1" ref="N193" ca="1">N159*INDEX($D$127:$P$127, 0, $C193)*INDEX($D$127:$P$127, 0, N$182)</f>
        <v>1.3470161805860793E-17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7.190059515114941E-2</v>
      </c>
      <c r="S193" s="142">
        <f t="shared" ca="1" si="69"/>
        <v>0.85017935354520202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8.5906361828049005E-2</v>
      </c>
      <c r="S194" s="142">
        <f t="shared" ca="1" si="69"/>
        <v>0.93608571537325103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6.3914284626749099E-2</v>
      </c>
      <c r="S195" s="142">
        <f t="shared" ca="1" si="69"/>
        <v>1.0000000000000002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227" priority="16" stopIfTrue="1" operator="lessThan">
      <formula>1</formula>
    </cfRule>
  </conditionalFormatting>
  <conditionalFormatting sqref="D149:O161 D166:O177 D183:O194 T183:T195 T149:T161 T132:T144">
    <cfRule type="expression" dxfId="226" priority="15">
      <formula>$C132=D$182</formula>
    </cfRule>
  </conditionalFormatting>
  <conditionalFormatting sqref="D91:AH91 Q92:AH92">
    <cfRule type="cellIs" dxfId="225" priority="14" stopIfTrue="1" operator="lessThan">
      <formula>1</formula>
    </cfRule>
  </conditionalFormatting>
  <conditionalFormatting sqref="P149:P161">
    <cfRule type="expression" dxfId="224" priority="13">
      <formula>$C149=P$182</formula>
    </cfRule>
  </conditionalFormatting>
  <conditionalFormatting sqref="P166:P177">
    <cfRule type="expression" dxfId="223" priority="12">
      <formula>$C166=P$182</formula>
    </cfRule>
  </conditionalFormatting>
  <conditionalFormatting sqref="P183:P194">
    <cfRule type="expression" dxfId="222" priority="11">
      <formula>$C183=P$182</formula>
    </cfRule>
  </conditionalFormatting>
  <conditionalFormatting sqref="D178:O178">
    <cfRule type="expression" dxfId="221" priority="10">
      <formula>$C178=D$182</formula>
    </cfRule>
  </conditionalFormatting>
  <conditionalFormatting sqref="P178">
    <cfRule type="expression" dxfId="220" priority="9">
      <formula>$C178=P$182</formula>
    </cfRule>
  </conditionalFormatting>
  <conditionalFormatting sqref="D195:O195">
    <cfRule type="expression" dxfId="219" priority="8">
      <formula>$C195=D$182</formula>
    </cfRule>
  </conditionalFormatting>
  <conditionalFormatting sqref="P195">
    <cfRule type="expression" dxfId="218" priority="7">
      <formula>$C195=P$182</formula>
    </cfRule>
  </conditionalFormatting>
  <conditionalFormatting sqref="R166:T178">
    <cfRule type="expression" dxfId="217" priority="6">
      <formula>$C166=R$182</formula>
    </cfRule>
  </conditionalFormatting>
  <conditionalFormatting sqref="D132:O144">
    <cfRule type="expression" dxfId="216" priority="5">
      <formula>$C132=D$182</formula>
    </cfRule>
  </conditionalFormatting>
  <conditionalFormatting sqref="P132:P144">
    <cfRule type="expression" dxfId="215" priority="4">
      <formula>$C132=P$182</formula>
    </cfRule>
  </conditionalFormatting>
  <conditionalFormatting sqref="R183:S195">
    <cfRule type="expression" dxfId="214" priority="3">
      <formula>$C183=R$182</formula>
    </cfRule>
  </conditionalFormatting>
  <conditionalFormatting sqref="R149:S161">
    <cfRule type="expression" dxfId="213" priority="2">
      <formula>$C149=R$182</formula>
    </cfRule>
  </conditionalFormatting>
  <conditionalFormatting sqref="R132:S144">
    <cfRule type="expression" dxfId="212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4B351-D4B2-4720-9DDA-FC927D4D7FF7}">
  <sheetPr codeName="Sheet16">
    <tabColor theme="9" tint="0.79998168889431442"/>
    <pageSetUpPr fitToPage="1"/>
  </sheetPr>
  <dimension ref="A1:AO94"/>
  <sheetViews>
    <sheetView topLeftCell="A16" zoomScaleNormal="100" workbookViewId="0">
      <selection activeCell="J32" sqref="J32"/>
    </sheetView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196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2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636708.92906405963</v>
      </c>
      <c r="F8" s="34">
        <f t="array" aca="1" ref="F8:F20" ca="1">'Triangle 2'!$Q$5:$Q$17</f>
        <v>636708.92906405963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855792.22170367569</v>
      </c>
      <c r="F9" s="34">
        <f ca="1"/>
        <v>855792.22003023501</v>
      </c>
      <c r="G9" s="217">
        <f t="shared" ca="1" si="3"/>
        <v>1.6734406817704439E-3</v>
      </c>
      <c r="H9" s="222">
        <f t="shared" ca="1" si="4"/>
        <v>1</v>
      </c>
      <c r="I9" s="148">
        <f t="shared" ca="1" si="5"/>
        <v>1</v>
      </c>
      <c r="J9" s="223">
        <f t="shared" ca="1" si="6"/>
        <v>1.7523714243769925E-13</v>
      </c>
      <c r="K9" s="35">
        <f t="shared" ca="1" si="7"/>
        <v>3.8725519163952096E-4</v>
      </c>
      <c r="L9" s="35">
        <f t="shared" ca="1" si="8"/>
        <v>0</v>
      </c>
      <c r="M9" s="35">
        <f t="shared" ca="1" si="9"/>
        <v>3.8725519163952096E-4</v>
      </c>
      <c r="N9" s="36">
        <f t="shared" ca="1" si="10"/>
        <v>0.23141255967903088</v>
      </c>
      <c r="O9" s="37">
        <f t="shared" ca="1" si="11"/>
        <v>3.8725519163952096E-4</v>
      </c>
      <c r="P9" s="35">
        <f t="shared" ca="1" si="12"/>
        <v>0</v>
      </c>
      <c r="Q9" s="35">
        <f t="shared" ca="1" si="13"/>
        <v>3.8725519163952096E-4</v>
      </c>
      <c r="R9" s="38">
        <f t="shared" ca="1" si="14"/>
        <v>0.23141255967903088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716267.90795053879</v>
      </c>
      <c r="F10" s="34">
        <f ca="1"/>
        <v>716267.89621897356</v>
      </c>
      <c r="G10" s="217">
        <f t="shared" ca="1" si="3"/>
        <v>1.1731565231457353E-2</v>
      </c>
      <c r="H10" s="222">
        <f t="shared" ca="1" si="4"/>
        <v>1.0000000001904743</v>
      </c>
      <c r="I10" s="148">
        <f t="shared" ca="1" si="5"/>
        <v>1.0000000001904743</v>
      </c>
      <c r="J10" s="223">
        <f t="shared" ca="1" si="6"/>
        <v>9.8355218807012543E-12</v>
      </c>
      <c r="K10" s="35">
        <f t="shared" ca="1" si="7"/>
        <v>2.6777575361717544E-3</v>
      </c>
      <c r="L10" s="35">
        <f t="shared" ca="1" si="8"/>
        <v>1.3643063052584808E-4</v>
      </c>
      <c r="M10" s="35">
        <f t="shared" ca="1" si="9"/>
        <v>2.6812308254736861E-3</v>
      </c>
      <c r="N10" s="36">
        <f t="shared" ca="1" si="10"/>
        <v>0.2285484308849221</v>
      </c>
      <c r="O10" s="37">
        <f t="shared" ca="1" si="11"/>
        <v>2.6542171503273122E-3</v>
      </c>
      <c r="P10" s="35">
        <f t="shared" ca="1" si="12"/>
        <v>1.3643063052584808E-4</v>
      </c>
      <c r="Q10" s="35">
        <f t="shared" ca="1" si="13"/>
        <v>2.6577212039710484E-3</v>
      </c>
      <c r="R10" s="38">
        <f t="shared" ca="1" si="14"/>
        <v>0.22654446798322864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895223.23946680641</v>
      </c>
      <c r="F11" s="34">
        <f ca="1"/>
        <v>895223.15408271423</v>
      </c>
      <c r="G11" s="217">
        <f t="shared" ca="1" si="3"/>
        <v>8.5384092177264392E-2</v>
      </c>
      <c r="H11" s="222">
        <f t="shared" ca="1" si="4"/>
        <v>1.0000000013206884</v>
      </c>
      <c r="I11" s="148">
        <f t="shared" ca="1" si="5"/>
        <v>1.0000000015111628</v>
      </c>
      <c r="J11" s="223">
        <f t="shared" ca="1" si="6"/>
        <v>5.520375949987058E-10</v>
      </c>
      <c r="K11" s="35">
        <f t="shared" ca="1" si="7"/>
        <v>2.2431200334011366E-2</v>
      </c>
      <c r="L11" s="35">
        <f t="shared" ca="1" si="8"/>
        <v>1.3528280128546431E-3</v>
      </c>
      <c r="M11" s="35">
        <f t="shared" ca="1" si="9"/>
        <v>2.247195790439533E-2</v>
      </c>
      <c r="N11" s="36">
        <f t="shared" ca="1" si="10"/>
        <v>0.26318670529097737</v>
      </c>
      <c r="O11" s="37">
        <f t="shared" ca="1" si="11"/>
        <v>2.2230539446945644E-2</v>
      </c>
      <c r="P11" s="35">
        <f t="shared" ca="1" si="12"/>
        <v>1.1823109902906743E-3</v>
      </c>
      <c r="Q11" s="35">
        <f t="shared" ca="1" si="13"/>
        <v>2.2261957312419062E-2</v>
      </c>
      <c r="R11" s="38">
        <f t="shared" ca="1" si="14"/>
        <v>0.26072722382761193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1086561.1626605734</v>
      </c>
      <c r="F12" s="34">
        <f ca="1"/>
        <v>1086560.4287761811</v>
      </c>
      <c r="G12" s="217">
        <f t="shared" ca="1" si="3"/>
        <v>0.73388439230620861</v>
      </c>
      <c r="H12" s="222">
        <f t="shared" ca="1" si="4"/>
        <v>1.0000000032071277</v>
      </c>
      <c r="I12" s="148">
        <f t="shared" ca="1" si="5"/>
        <v>1.0000000047182904</v>
      </c>
      <c r="J12" s="223">
        <f t="shared" ca="1" si="6"/>
        <v>1.2432377705878312E-8</v>
      </c>
      <c r="K12" s="35">
        <f t="shared" ca="1" si="7"/>
        <v>0.11882440292625358</v>
      </c>
      <c r="L12" s="35">
        <f t="shared" ca="1" si="8"/>
        <v>5.1267111299930467E-3</v>
      </c>
      <c r="M12" s="35">
        <f t="shared" ca="1" si="9"/>
        <v>0.1189349481766863</v>
      </c>
      <c r="N12" s="36">
        <f t="shared" ca="1" si="10"/>
        <v>0.16206223953467244</v>
      </c>
      <c r="O12" s="37">
        <f t="shared" ca="1" si="11"/>
        <v>0.11622623961367128</v>
      </c>
      <c r="P12" s="35">
        <f t="shared" ca="1" si="12"/>
        <v>3.4847403748519907E-3</v>
      </c>
      <c r="Q12" s="35">
        <f t="shared" ca="1" si="13"/>
        <v>0.11627846830008837</v>
      </c>
      <c r="R12" s="38">
        <f t="shared" ca="1" si="14"/>
        <v>0.15844248701718119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1563598.5198725136</v>
      </c>
      <c r="F13" s="34">
        <f ca="1"/>
        <v>1563591.2841592026</v>
      </c>
      <c r="G13" s="217">
        <f t="shared" ca="1" si="3"/>
        <v>7.2357133110053837</v>
      </c>
      <c r="H13" s="222">
        <f t="shared" ca="1" si="4"/>
        <v>0.99999996878220132</v>
      </c>
      <c r="I13" s="148">
        <f t="shared" ca="1" si="5"/>
        <v>0.99999997350049163</v>
      </c>
      <c r="J13" s="223">
        <f t="shared" ca="1" si="6"/>
        <v>1.6779768777459836E-6</v>
      </c>
      <c r="K13" s="35">
        <f t="shared" ca="1" si="7"/>
        <v>1.6260382074121129</v>
      </c>
      <c r="L13" s="35">
        <f t="shared" ca="1" si="8"/>
        <v>4.1434592057517622E-2</v>
      </c>
      <c r="M13" s="35">
        <f t="shared" ca="1" si="9"/>
        <v>1.6265660384327991</v>
      </c>
      <c r="N13" s="36">
        <f t="shared" ca="1" si="10"/>
        <v>0.22479691614630762</v>
      </c>
      <c r="O13" s="37">
        <f t="shared" ca="1" si="11"/>
        <v>1.6197784300403317</v>
      </c>
      <c r="P13" s="35">
        <f t="shared" ca="1" si="12"/>
        <v>4.8812103808832039E-2</v>
      </c>
      <c r="Q13" s="35">
        <f t="shared" ca="1" si="13"/>
        <v>1.620513740732292</v>
      </c>
      <c r="R13" s="38">
        <f t="shared" ca="1" si="14"/>
        <v>0.22396046817768764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618574.11930819659</v>
      </c>
      <c r="F14" s="34">
        <f ca="1"/>
        <v>618553.50136025203</v>
      </c>
      <c r="G14" s="217">
        <f t="shared" ca="1" si="3"/>
        <v>20.617947944556363</v>
      </c>
      <c r="H14" s="222">
        <f t="shared" ca="1" si="4"/>
        <v>0.99999933532472396</v>
      </c>
      <c r="I14" s="148">
        <f t="shared" ca="1" si="5"/>
        <v>0.99999930882523325</v>
      </c>
      <c r="J14" s="223">
        <f t="shared" ca="1" si="6"/>
        <v>8.2126166202458811E-5</v>
      </c>
      <c r="K14" s="35">
        <f t="shared" ca="1" si="7"/>
        <v>7.2004936384796672</v>
      </c>
      <c r="L14" s="35">
        <f t="shared" ca="1" si="8"/>
        <v>0.42754282263273841</v>
      </c>
      <c r="M14" s="35">
        <f t="shared" ca="1" si="9"/>
        <v>7.2131755491580076</v>
      </c>
      <c r="N14" s="36">
        <f t="shared" ca="1" si="10"/>
        <v>0.34984934332722772</v>
      </c>
      <c r="O14" s="37">
        <f t="shared" ca="1" si="11"/>
        <v>7.1274905072433832</v>
      </c>
      <c r="P14" s="35">
        <f t="shared" ca="1" si="12"/>
        <v>0.41115092350290761</v>
      </c>
      <c r="Q14" s="35">
        <f t="shared" ca="1" si="13"/>
        <v>7.1393393260680522</v>
      </c>
      <c r="R14" s="38">
        <f t="shared" ca="1" si="14"/>
        <v>0.34626818077465416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630123.52133592346</v>
      </c>
      <c r="F15" s="34">
        <f ca="1"/>
        <v>629956.08094680798</v>
      </c>
      <c r="G15" s="217">
        <f t="shared" ca="1" si="3"/>
        <v>167.44038911547977</v>
      </c>
      <c r="H15" s="222">
        <f t="shared" ca="1" si="4"/>
        <v>0.99999646084216398</v>
      </c>
      <c r="I15" s="148">
        <f t="shared" ca="1" si="5"/>
        <v>0.99999576966984338</v>
      </c>
      <c r="J15" s="223">
        <f t="shared" ca="1" si="6"/>
        <v>2.5165846623512451E-3</v>
      </c>
      <c r="K15" s="35">
        <f t="shared" ca="1" si="7"/>
        <v>40.479278113368977</v>
      </c>
      <c r="L15" s="35">
        <f t="shared" ca="1" si="8"/>
        <v>2.665630534701823</v>
      </c>
      <c r="M15" s="35">
        <f t="shared" ca="1" si="9"/>
        <v>40.566951361015626</v>
      </c>
      <c r="N15" s="36">
        <f t="shared" ca="1" si="10"/>
        <v>0.24227697734886136</v>
      </c>
      <c r="O15" s="37">
        <f t="shared" ca="1" si="11"/>
        <v>39.821591997065397</v>
      </c>
      <c r="P15" s="35">
        <f t="shared" ca="1" si="12"/>
        <v>2.2301065981958437</v>
      </c>
      <c r="Q15" s="35">
        <f t="shared" ca="1" si="13"/>
        <v>39.883988825342676</v>
      </c>
      <c r="R15" s="38">
        <f t="shared" ca="1" si="14"/>
        <v>0.23819813747467827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464108.89244286477</v>
      </c>
      <c r="F16" s="34">
        <f ca="1"/>
        <v>463255.0667386764</v>
      </c>
      <c r="G16" s="217">
        <f t="shared" ca="1" si="3"/>
        <v>853.82570418837713</v>
      </c>
      <c r="H16" s="222">
        <f t="shared" ca="1" si="4"/>
        <v>0.99994106872753108</v>
      </c>
      <c r="I16" s="148">
        <f t="shared" ca="1" si="5"/>
        <v>0.99993683864667315</v>
      </c>
      <c r="J16" s="223">
        <f t="shared" ca="1" si="6"/>
        <v>0.50828507906481413</v>
      </c>
      <c r="K16" s="35">
        <f t="shared" ca="1" si="7"/>
        <v>486.93369769390677</v>
      </c>
      <c r="L16" s="35">
        <f t="shared" ca="1" si="8"/>
        <v>29.31374573771496</v>
      </c>
      <c r="M16" s="35">
        <f t="shared" ca="1" si="9"/>
        <v>487.8152535940593</v>
      </c>
      <c r="N16" s="36">
        <f t="shared" ca="1" si="10"/>
        <v>0.57132884522112493</v>
      </c>
      <c r="O16" s="37">
        <f t="shared" ca="1" si="11"/>
        <v>485.69499183129824</v>
      </c>
      <c r="P16" s="35">
        <f t="shared" ca="1" si="12"/>
        <v>27.350527595799431</v>
      </c>
      <c r="Q16" s="35">
        <f t="shared" ca="1" si="13"/>
        <v>486.46446576268391</v>
      </c>
      <c r="R16" s="38">
        <f t="shared" ca="1" si="14"/>
        <v>0.569746803564673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714073.69228823588</v>
      </c>
      <c r="F17" s="34">
        <f ca="1"/>
        <v>702988.800221649</v>
      </c>
      <c r="G17" s="217">
        <f t="shared" ca="1" si="3"/>
        <v>11084.892066586879</v>
      </c>
      <c r="H17" s="222">
        <f t="shared" ca="1" si="4"/>
        <v>0.99963680747365768</v>
      </c>
      <c r="I17" s="148">
        <f t="shared" ca="1" si="5"/>
        <v>0.99957366906006229</v>
      </c>
      <c r="J17" s="223">
        <f t="shared" ca="1" si="6"/>
        <v>30.409510305735544</v>
      </c>
      <c r="K17" s="35">
        <f t="shared" ca="1" si="7"/>
        <v>4698.5702659392291</v>
      </c>
      <c r="L17" s="35">
        <f t="shared" ca="1" si="8"/>
        <v>304.4317084180372</v>
      </c>
      <c r="M17" s="35">
        <f t="shared" ca="1" si="9"/>
        <v>4708.4223694416542</v>
      </c>
      <c r="N17" s="36">
        <f t="shared" ca="1" si="10"/>
        <v>0.42476032614103859</v>
      </c>
      <c r="O17" s="37">
        <f t="shared" ca="1" si="11"/>
        <v>4659.8960615762389</v>
      </c>
      <c r="P17" s="35">
        <f t="shared" ca="1" si="12"/>
        <v>259.34622829674942</v>
      </c>
      <c r="Q17" s="35">
        <f t="shared" ca="1" si="13"/>
        <v>4667.1074308210964</v>
      </c>
      <c r="R17" s="38">
        <f t="shared" ca="1" si="14"/>
        <v>0.42103318668200018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755882.12267420639</v>
      </c>
      <c r="F18" s="34">
        <f ca="1"/>
        <v>700128.91172468499</v>
      </c>
      <c r="G18" s="217">
        <f t="shared" ca="1" si="3"/>
        <v>55753.210949521395</v>
      </c>
      <c r="H18" s="222">
        <f t="shared" ca="1" si="4"/>
        <v>0.99882403605011227</v>
      </c>
      <c r="I18" s="148">
        <f t="shared" ca="1" si="5"/>
        <v>0.99839820645999067</v>
      </c>
      <c r="J18" s="223">
        <f t="shared" ca="1" si="6"/>
        <v>284.46977462799236</v>
      </c>
      <c r="K18" s="35">
        <f t="shared" ca="1" si="7"/>
        <v>15433.209581407045</v>
      </c>
      <c r="L18" s="35">
        <f t="shared" ca="1" si="8"/>
        <v>1210.7671011080861</v>
      </c>
      <c r="M18" s="35">
        <f t="shared" ca="1" si="9"/>
        <v>15480.63031522812</v>
      </c>
      <c r="N18" s="36">
        <f t="shared" ca="1" si="10"/>
        <v>0.27766347536905422</v>
      </c>
      <c r="O18" s="37">
        <f t="shared" ca="1" si="11"/>
        <v>14663.751807858042</v>
      </c>
      <c r="P18" s="35">
        <f t="shared" ca="1" si="12"/>
        <v>888.89012662947846</v>
      </c>
      <c r="Q18" s="35">
        <f t="shared" ca="1" si="13"/>
        <v>14690.668559996831</v>
      </c>
      <c r="R18" s="38">
        <f t="shared" ca="1" si="14"/>
        <v>0.26349457385149833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708887.08371200215</v>
      </c>
      <c r="F19" s="34">
        <f ca="1"/>
        <v>553453.92369091709</v>
      </c>
      <c r="G19" s="217">
        <f t="shared" ca="1" si="3"/>
        <v>155433.16002108506</v>
      </c>
      <c r="H19" s="222">
        <f t="shared" ca="1" si="4"/>
        <v>0.99308299387622223</v>
      </c>
      <c r="I19" s="148">
        <f t="shared" ca="1" si="5"/>
        <v>0.99149227995193812</v>
      </c>
      <c r="J19" s="223">
        <f t="shared" ca="1" si="6"/>
        <v>2850.5733352557713</v>
      </c>
      <c r="K19" s="35">
        <f t="shared" ca="1" si="7"/>
        <v>47287.383026933458</v>
      </c>
      <c r="L19" s="35">
        <f t="shared" ca="1" si="8"/>
        <v>6031.0128539087236</v>
      </c>
      <c r="M19" s="35">
        <f t="shared" ca="1" si="9"/>
        <v>47670.428040661922</v>
      </c>
      <c r="N19" s="36">
        <f t="shared" ca="1" si="10"/>
        <v>0.30669406730323995</v>
      </c>
      <c r="O19" s="37">
        <f t="shared" ca="1" si="11"/>
        <v>44952.581889549561</v>
      </c>
      <c r="P19" s="35">
        <f t="shared" ca="1" si="12"/>
        <v>4903.3762991028825</v>
      </c>
      <c r="Q19" s="35">
        <f t="shared" ca="1" si="13"/>
        <v>45219.218454847971</v>
      </c>
      <c r="R19" s="38">
        <f t="shared" ca="1" si="14"/>
        <v>0.29092388296495947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316117.62928633986</v>
      </c>
      <c r="F20" s="34">
        <f ca="1"/>
        <v>138078.26998063194</v>
      </c>
      <c r="G20" s="217">
        <f t="shared" ca="1" si="3"/>
        <v>178039.35930570791</v>
      </c>
      <c r="H20" s="224">
        <f t="shared" ca="1" si="4"/>
        <v>0.97893661659237929</v>
      </c>
      <c r="I20" s="44">
        <f t="shared" ca="1" si="5"/>
        <v>0.97060809791361446</v>
      </c>
      <c r="J20" s="225">
        <f t="shared" ca="1" si="6"/>
        <v>34827.548579013986</v>
      </c>
      <c r="K20" s="46">
        <f t="shared" ca="1" si="7"/>
        <v>108624.1974281335</v>
      </c>
      <c r="L20" s="46">
        <f t="shared" ca="1" si="8"/>
        <v>9291.2984077644214</v>
      </c>
      <c r="M20" s="46">
        <f t="shared" ca="1" si="9"/>
        <v>109020.84430515226</v>
      </c>
      <c r="N20" s="47">
        <f t="shared" ca="1" si="10"/>
        <v>0.61234125268870854</v>
      </c>
      <c r="O20" s="48">
        <f t="shared" ca="1" si="11"/>
        <v>104926.65100274923</v>
      </c>
      <c r="P20" s="46">
        <f t="shared" ca="1" si="12"/>
        <v>6658.5068275662843</v>
      </c>
      <c r="Q20" s="46">
        <f t="shared" ca="1" si="13"/>
        <v>105137.70876248676</v>
      </c>
      <c r="R20" s="49">
        <f t="shared" ca="1" si="14"/>
        <v>0.59053070721264977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9961919.0417659357</v>
      </c>
      <c r="F22" s="56">
        <f ca="1">SUM(F8:F20)</f>
        <v>9560558.4669949859</v>
      </c>
      <c r="G22" s="220">
        <f ca="1">SUM(G8:G20)</f>
        <v>401360.57477095106</v>
      </c>
      <c r="H22" s="210"/>
      <c r="I22" s="57"/>
      <c r="J22" s="226"/>
      <c r="K22" s="46">
        <f ca="1">SUMSQ(K8:K20)^0.5</f>
        <v>119565.09598738792</v>
      </c>
      <c r="L22" s="46" cm="1">
        <f t="array" aca="1" ref="L22" ca="1">SQRT(MMULT(TRANSPOSE($I$8:$I$20-1), MMULT($E$8:$E$20, MMULT( TRANSPOSE($E$8:$E$20), ($I$8:$I$20-1)))))</f>
        <v>16869.951808916601</v>
      </c>
      <c r="M22" s="151">
        <f ca="1">(K22^2+L22^2)^0.5</f>
        <v>120749.35797969467</v>
      </c>
      <c r="N22" s="47">
        <f ca="1">IF(ISERROR(M22/G22),"",M22/G22)</f>
        <v>0.30085007240335965</v>
      </c>
      <c r="O22" s="58">
        <f ca="1">SUMSQ(O8:O20)^0.5</f>
        <v>115183.82914454461</v>
      </c>
      <c r="P22" s="46" cm="1">
        <f t="array" aca="1" ref="P22" ca="1">SQRT(MMULT(TRANSPOSE($H$8:$H$20-1), MMULT($E$8:$E$20, MMULT( TRANSPOSE($E$8:$E$20), ($H$8:$H$20-1)))))</f>
        <v>12740.155275334706</v>
      </c>
      <c r="Q22" s="151">
        <f ca="1">(O22^2+P22^2)^0.5</f>
        <v>115886.26343462491</v>
      </c>
      <c r="R22" s="49">
        <f ca="1">IF(ISERROR(Q22/G22),"",Q22/G22)</f>
        <v>0.28873354962868247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2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 ca="1">'Triangle 2'!$D$63:$P$75</f>
        <v>688206.80883235426</v>
      </c>
      <c r="E27" s="71">
        <f ca="1"/>
        <v>675873.94292412791</v>
      </c>
      <c r="F27" s="71">
        <f ca="1"/>
        <v>654282.32952119526</v>
      </c>
      <c r="G27" s="71">
        <f ca="1"/>
        <v>635273.39963909134</v>
      </c>
      <c r="H27" s="71">
        <f ca="1"/>
        <v>636746.41213616088</v>
      </c>
      <c r="I27" s="71">
        <f ca="1"/>
        <v>636678.26131167321</v>
      </c>
      <c r="J27" s="71">
        <f ca="1"/>
        <v>636715.69763335388</v>
      </c>
      <c r="K27" s="71">
        <f ca="1"/>
        <v>636709.80194472242</v>
      </c>
      <c r="L27" s="71">
        <f ca="1"/>
        <v>636709.06487388373</v>
      </c>
      <c r="M27" s="71">
        <f ca="1"/>
        <v>636708.9508745952</v>
      </c>
      <c r="N27" s="71">
        <f ca="1"/>
        <v>636708.93083772529</v>
      </c>
      <c r="O27" s="71">
        <f ca="1"/>
        <v>636708.92906405963</v>
      </c>
      <c r="P27" s="165">
        <v>636708.92906405963</v>
      </c>
      <c r="Q27" s="176">
        <f ca="1">OFFSET($Q$26,$C27,-$C27)</f>
        <v>636708.92906405963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f ca="1"/>
        <v>692089.07735186652</v>
      </c>
      <c r="E28" s="71">
        <f ca="1"/>
        <v>822900.62189715845</v>
      </c>
      <c r="F28" s="71">
        <f ca="1"/>
        <v>840550.10579025571</v>
      </c>
      <c r="G28" s="71">
        <f ca="1"/>
        <v>856224.97272521851</v>
      </c>
      <c r="H28" s="71">
        <f ca="1"/>
        <v>855965.36562356353</v>
      </c>
      <c r="I28" s="71">
        <f ca="1"/>
        <v>855805.87762541894</v>
      </c>
      <c r="J28" s="71">
        <f ca="1"/>
        <v>855787.99131290824</v>
      </c>
      <c r="K28" s="71">
        <f ca="1"/>
        <v>855792.80800581712</v>
      </c>
      <c r="L28" s="71">
        <f ca="1"/>
        <v>855792.13229284005</v>
      </c>
      <c r="M28" s="71">
        <f ca="1"/>
        <v>855792.19970327977</v>
      </c>
      <c r="N28" s="71">
        <f ca="1"/>
        <v>855792.21964572696</v>
      </c>
      <c r="O28" s="71">
        <f ca="1"/>
        <v>855792.22170367569</v>
      </c>
      <c r="P28" s="165">
        <v>0</v>
      </c>
      <c r="Q28" s="176">
        <f t="shared" ref="Q28:Q39" ca="1" si="19">OFFSET($Q$26,$C28,-$C28)</f>
        <v>855792.22170367569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f ca="1"/>
        <v>842003.06428921572</v>
      </c>
      <c r="E29" s="71">
        <f ca="1"/>
        <v>735831.06048439082</v>
      </c>
      <c r="F29" s="71">
        <f ca="1"/>
        <v>707873.34704609925</v>
      </c>
      <c r="G29" s="71">
        <f ca="1"/>
        <v>710513.41247544892</v>
      </c>
      <c r="H29" s="71">
        <f ca="1"/>
        <v>716189.21679655032</v>
      </c>
      <c r="I29" s="71">
        <f ca="1"/>
        <v>716229.80154688924</v>
      </c>
      <c r="J29" s="71">
        <f ca="1"/>
        <v>716255.10407478001</v>
      </c>
      <c r="K29" s="71">
        <f ca="1"/>
        <v>716266.02081280726</v>
      </c>
      <c r="L29" s="71">
        <f ca="1"/>
        <v>716267.81792362372</v>
      </c>
      <c r="M29" s="71">
        <f ca="1"/>
        <v>716267.90493902005</v>
      </c>
      <c r="N29" s="71">
        <f ca="1"/>
        <v>716267.90795053879</v>
      </c>
      <c r="O29" s="71">
        <v>0</v>
      </c>
      <c r="P29" s="165">
        <v>0</v>
      </c>
      <c r="Q29" s="176">
        <f t="shared" ca="1" si="19"/>
        <v>716267.90795053879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f ca="1"/>
        <v>648719.76692813158</v>
      </c>
      <c r="E30" s="71">
        <f ca="1"/>
        <v>899795.63732256088</v>
      </c>
      <c r="F30" s="71">
        <f ca="1"/>
        <v>880790.58185820282</v>
      </c>
      <c r="G30" s="71">
        <f ca="1"/>
        <v>886200.05860374798</v>
      </c>
      <c r="H30" s="71">
        <f ca="1"/>
        <v>895003.29237344058</v>
      </c>
      <c r="I30" s="71">
        <f ca="1"/>
        <v>895170.47663375654</v>
      </c>
      <c r="J30" s="71">
        <f ca="1"/>
        <v>895219.77435852238</v>
      </c>
      <c r="K30" s="71">
        <f ca="1"/>
        <v>895222.92222726729</v>
      </c>
      <c r="L30" s="71">
        <f ca="1"/>
        <v>895223.26993845438</v>
      </c>
      <c r="M30" s="71">
        <f ca="1"/>
        <v>895223.23946680641</v>
      </c>
      <c r="N30" s="71">
        <v>0</v>
      </c>
      <c r="O30" s="71">
        <v>0</v>
      </c>
      <c r="P30" s="165">
        <v>0</v>
      </c>
      <c r="Q30" s="176">
        <f t="shared" ca="1" si="19"/>
        <v>895223.23946680641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f ca="1"/>
        <v>1405105.4425452868</v>
      </c>
      <c r="E31" s="71">
        <f ca="1"/>
        <v>1091751.6386122184</v>
      </c>
      <c r="F31" s="71">
        <f ca="1"/>
        <v>1081908.6784172452</v>
      </c>
      <c r="G31" s="71">
        <f ca="1"/>
        <v>1089001.2656055444</v>
      </c>
      <c r="H31" s="71">
        <f ca="1"/>
        <v>1085924.0720320828</v>
      </c>
      <c r="I31" s="71">
        <f ca="1"/>
        <v>1086543.1753472213</v>
      </c>
      <c r="J31" s="71">
        <f ca="1"/>
        <v>1086563.4059462261</v>
      </c>
      <c r="K31" s="71">
        <f ca="1"/>
        <v>1086562.0255186192</v>
      </c>
      <c r="L31" s="71">
        <f ca="1"/>
        <v>1086561.1626605734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1086561.1626605734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f ca="1"/>
        <v>1832845.1927408823</v>
      </c>
      <c r="E32" s="71">
        <f ca="1"/>
        <v>1754532.7477749244</v>
      </c>
      <c r="F32" s="71">
        <f ca="1"/>
        <v>1603525.7383224913</v>
      </c>
      <c r="G32" s="71">
        <f ca="1"/>
        <v>1575812.2876051837</v>
      </c>
      <c r="H32" s="71">
        <f ca="1"/>
        <v>1565363.8301841354</v>
      </c>
      <c r="I32" s="71">
        <f ca="1"/>
        <v>1563715.4993511182</v>
      </c>
      <c r="J32" s="71">
        <f ca="1"/>
        <v>1563613.949701133</v>
      </c>
      <c r="K32" s="71">
        <f ca="1"/>
        <v>1563598.5198725136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1563598.5198725136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f ca="1"/>
        <v>506106.37075389299</v>
      </c>
      <c r="E33" s="71">
        <f ca="1"/>
        <v>630479.78025184188</v>
      </c>
      <c r="F33" s="71">
        <f ca="1"/>
        <v>635960.80621647125</v>
      </c>
      <c r="G33" s="71">
        <f ca="1"/>
        <v>621459.0034915451</v>
      </c>
      <c r="H33" s="71">
        <f ca="1"/>
        <v>618879.42054804554</v>
      </c>
      <c r="I33" s="71">
        <f ca="1"/>
        <v>618609.50469633238</v>
      </c>
      <c r="J33" s="71">
        <f ca="1"/>
        <v>618574.11930819659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618574.11930819659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f ca="1"/>
        <v>621455.90669859748</v>
      </c>
      <c r="E34" s="71">
        <f ca="1"/>
        <v>566012.87576561316</v>
      </c>
      <c r="F34" s="71">
        <f ca="1"/>
        <v>626859.95309524832</v>
      </c>
      <c r="G34" s="71">
        <f ca="1"/>
        <v>632511.93274563737</v>
      </c>
      <c r="H34" s="71">
        <f ca="1"/>
        <v>629217.22087660513</v>
      </c>
      <c r="I34" s="71">
        <f ca="1"/>
        <v>630123.52133592346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630123.52133592346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f ca="1"/>
        <v>603736.91123249126</v>
      </c>
      <c r="E35" s="71">
        <f ca="1"/>
        <v>443885.751295875</v>
      </c>
      <c r="F35" s="71">
        <f ca="1"/>
        <v>444709.08304613235</v>
      </c>
      <c r="G35" s="71">
        <f ca="1"/>
        <v>463114.47853969259</v>
      </c>
      <c r="H35" s="71">
        <f ca="1"/>
        <v>464108.89244286477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464108.89244286477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f ca="1"/>
        <v>461926.90058364521</v>
      </c>
      <c r="E36" s="71">
        <f ca="1"/>
        <v>653310.1858962191</v>
      </c>
      <c r="F36" s="71">
        <f ca="1"/>
        <v>717359.5175034696</v>
      </c>
      <c r="G36" s="71">
        <f ca="1"/>
        <v>714073.69228823588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714073.69228823588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f ca="1"/>
        <v>857394.79604151391</v>
      </c>
      <c r="E37" s="71">
        <f ca="1"/>
        <v>737664.34737809352</v>
      </c>
      <c r="F37" s="71">
        <f ca="1"/>
        <v>755882.12267420639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755882.12267420639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f ca="1"/>
        <v>770496.66298351088</v>
      </c>
      <c r="E38" s="71">
        <f ca="1"/>
        <v>708887.08371200215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708887.08371200215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f ca="1"/>
        <v>316117.62928633986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316117.62928633986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9961919.0417659357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2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ca="1" si="22">IF(ISERROR(E27/D27),"",IF(E27/D27=0,"",E27/D27))</f>
        <v>0.98207970954377666</v>
      </c>
      <c r="E45" s="79">
        <f t="shared" ca="1" si="22"/>
        <v>0.96805378631772987</v>
      </c>
      <c r="F45" s="79">
        <f t="shared" ca="1" si="22"/>
        <v>0.97094690010042806</v>
      </c>
      <c r="G45" s="79">
        <f t="shared" ca="1" si="22"/>
        <v>1.0023187063993335</v>
      </c>
      <c r="H45" s="79">
        <f t="shared" ca="1" si="22"/>
        <v>0.99989297022615475</v>
      </c>
      <c r="I45" s="79">
        <f t="shared" ca="1" si="22"/>
        <v>1.0000587994344325</v>
      </c>
      <c r="J45" s="79">
        <f t="shared" ca="1" si="22"/>
        <v>0.99999074046917114</v>
      </c>
      <c r="K45" s="79">
        <f t="shared" ca="1" si="22"/>
        <v>0.99999884237554304</v>
      </c>
      <c r="L45" s="79">
        <f t="shared" ca="1" si="22"/>
        <v>0.99999982095544915</v>
      </c>
      <c r="M45" s="79">
        <f t="shared" ca="1" si="22"/>
        <v>0.99999996853056661</v>
      </c>
      <c r="N45" s="79">
        <f t="shared" ca="1" si="22"/>
        <v>0.99999999721432264</v>
      </c>
      <c r="O45" s="79">
        <f t="shared" ca="1" si="22"/>
        <v>1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ca="1" si="24">IF(ISERROR(E28/D28),"",IF(E28/D28=0,"",E28/D28))</f>
        <v>1.1890096937316434</v>
      </c>
      <c r="E46" s="79">
        <f t="shared" ca="1" si="24"/>
        <v>1.0214478922769643</v>
      </c>
      <c r="F46" s="79">
        <f t="shared" ca="1" si="24"/>
        <v>1.018648343301588</v>
      </c>
      <c r="G46" s="79">
        <f t="shared" ca="1" si="24"/>
        <v>0.99969680036214237</v>
      </c>
      <c r="H46" s="79">
        <f t="shared" ca="1" si="24"/>
        <v>0.99981367470630267</v>
      </c>
      <c r="I46" s="79">
        <f t="shared" ca="1" si="24"/>
        <v>0.99997910003544221</v>
      </c>
      <c r="J46" s="79">
        <f t="shared" ca="1" si="24"/>
        <v>1.0000056283716969</v>
      </c>
      <c r="K46" s="79">
        <f t="shared" ca="1" si="24"/>
        <v>0.99999921042456685</v>
      </c>
      <c r="L46" s="79">
        <f t="shared" ca="1" si="24"/>
        <v>1.0000000787696417</v>
      </c>
      <c r="M46" s="79">
        <f t="shared" ca="1" si="24"/>
        <v>1.0000000233029083</v>
      </c>
      <c r="N46" s="79">
        <f t="shared" ca="1" si="24"/>
        <v>1.0000000024047295</v>
      </c>
      <c r="O46" s="79" t="str">
        <f t="shared" ca="1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ca="1" si="25">IF(ISERROR(E29/D29),"",IF(E29/D29=0,"",E29/D29))</f>
        <v>0.87390544250043678</v>
      </c>
      <c r="E47" s="79">
        <f t="shared" ca="1" si="25"/>
        <v>0.96200525509226631</v>
      </c>
      <c r="F47" s="79">
        <f t="shared" ca="1" si="25"/>
        <v>1.003729573150856</v>
      </c>
      <c r="G47" s="79">
        <f t="shared" ca="1" si="25"/>
        <v>1.0079883141140527</v>
      </c>
      <c r="H47" s="79">
        <f t="shared" ca="1" si="25"/>
        <v>1.0000566676366902</v>
      </c>
      <c r="I47" s="79">
        <f t="shared" ca="1" si="25"/>
        <v>1.0000353273877129</v>
      </c>
      <c r="J47" s="79">
        <f t="shared" ca="1" si="25"/>
        <v>1.0000152414104488</v>
      </c>
      <c r="K47" s="79">
        <f t="shared" ca="1" si="25"/>
        <v>1.0000025089991207</v>
      </c>
      <c r="L47" s="79">
        <f t="shared" ca="1" si="25"/>
        <v>1.0000001214844423</v>
      </c>
      <c r="M47" s="79">
        <f t="shared" ca="1" si="25"/>
        <v>1.0000000042044586</v>
      </c>
      <c r="N47" s="79" t="str">
        <f t="shared" ca="1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ca="1" si="26">IF(ISERROR(E30/D30),"",IF(E30/D30=0,"",E30/D30))</f>
        <v>1.3870328656445037</v>
      </c>
      <c r="E48" s="79">
        <f t="shared" ca="1" si="26"/>
        <v>0.97887847564930452</v>
      </c>
      <c r="F48" s="79">
        <f t="shared" ca="1" si="26"/>
        <v>1.0061416151091589</v>
      </c>
      <c r="G48" s="79">
        <f t="shared" ca="1" si="26"/>
        <v>1.0099336867383675</v>
      </c>
      <c r="H48" s="79">
        <f t="shared" ca="1" si="26"/>
        <v>1.0001867973690606</v>
      </c>
      <c r="I48" s="79">
        <f t="shared" ca="1" si="26"/>
        <v>1.0000550707670244</v>
      </c>
      <c r="J48" s="79">
        <f t="shared" ca="1" si="26"/>
        <v>1.0000035163083245</v>
      </c>
      <c r="K48" s="79">
        <f t="shared" ca="1" si="26"/>
        <v>1.0000003884073771</v>
      </c>
      <c r="L48" s="79">
        <f t="shared" ca="1" si="26"/>
        <v>0.99999996596195717</v>
      </c>
      <c r="M48" s="79" t="str">
        <f t="shared" ca="1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ca="1" si="27">IF(ISERROR(E31/D31),"",IF(E31/D31=0,"",E31/D31))</f>
        <v>0.7769891180796783</v>
      </c>
      <c r="E49" s="79">
        <f t="shared" ca="1" si="27"/>
        <v>0.99098424967102849</v>
      </c>
      <c r="F49" s="79">
        <f t="shared" ca="1" si="27"/>
        <v>1.0065556246380012</v>
      </c>
      <c r="G49" s="79">
        <f t="shared" ca="1" si="27"/>
        <v>0.99717429752319842</v>
      </c>
      <c r="H49" s="79">
        <f t="shared" ca="1" si="27"/>
        <v>1.0005701165772851</v>
      </c>
      <c r="I49" s="79">
        <f t="shared" ca="1" si="27"/>
        <v>1.0000186192315812</v>
      </c>
      <c r="J49" s="79">
        <f t="shared" ca="1" si="27"/>
        <v>0.99999872954712143</v>
      </c>
      <c r="K49" s="79">
        <f t="shared" ca="1" si="27"/>
        <v>0.99999920588238356</v>
      </c>
      <c r="L49" s="79" t="str">
        <f t="shared" ca="1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ca="1" si="28">IF(ISERROR(E32/D32),"",IF(E32/D32=0,"",E32/D32))</f>
        <v>0.95727274443247035</v>
      </c>
      <c r="E50" s="79">
        <f t="shared" ca="1" si="28"/>
        <v>0.91393320549648438</v>
      </c>
      <c r="F50" s="79">
        <f t="shared" ca="1" si="28"/>
        <v>0.98271717749519893</v>
      </c>
      <c r="G50" s="79">
        <f t="shared" ca="1" si="28"/>
        <v>0.99336947839331347</v>
      </c>
      <c r="H50" s="79">
        <f t="shared" ca="1" si="28"/>
        <v>0.99894699826249134</v>
      </c>
      <c r="I50" s="79">
        <f t="shared" ca="1" si="28"/>
        <v>0.99993505874308508</v>
      </c>
      <c r="J50" s="79">
        <f t="shared" ca="1" si="28"/>
        <v>0.9999901319448945</v>
      </c>
      <c r="K50" s="79" t="str">
        <f t="shared" ca="1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ca="1" si="29">IF(ISERROR(E33/D33),"",IF(E33/D33=0,"",E33/D33))</f>
        <v>1.2457455916089004</v>
      </c>
      <c r="E51" s="79">
        <f t="shared" ca="1" si="29"/>
        <v>1.008693420687401</v>
      </c>
      <c r="F51" s="79">
        <f t="shared" ca="1" si="29"/>
        <v>0.9771970181445585</v>
      </c>
      <c r="G51" s="79">
        <f t="shared" ca="1" si="29"/>
        <v>0.99584915025929843</v>
      </c>
      <c r="H51" s="79">
        <f t="shared" ca="1" si="29"/>
        <v>0.99956386358513238</v>
      </c>
      <c r="I51" s="79">
        <f t="shared" ca="1" si="29"/>
        <v>0.99994279850557233</v>
      </c>
      <c r="J51" s="79" t="str">
        <f t="shared" ca="1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ca="1" si="30">IF(ISERROR(E34/D34),"",IF(E34/D34=0,"",E34/D34))</f>
        <v>0.91078525389272091</v>
      </c>
      <c r="E52" s="79">
        <f t="shared" ca="1" si="30"/>
        <v>1.1075012246803233</v>
      </c>
      <c r="F52" s="79">
        <f t="shared" ca="1" si="30"/>
        <v>1.0090163355028205</v>
      </c>
      <c r="G52" s="79">
        <f t="shared" ca="1" si="30"/>
        <v>0.99479106764874714</v>
      </c>
      <c r="H52" s="79">
        <f t="shared" ca="1" si="30"/>
        <v>1.0014403618166325</v>
      </c>
      <c r="I52" s="79" t="str">
        <f t="shared" ca="1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ca="1" si="31">IF(ISERROR(E35/D35),"",IF(E35/D35=0,"",E35/D35))</f>
        <v>0.73523043404735666</v>
      </c>
      <c r="E53" s="79">
        <f t="shared" ca="1" si="31"/>
        <v>1.0018548280674784</v>
      </c>
      <c r="F53" s="79">
        <f t="shared" ca="1" si="31"/>
        <v>1.0413874962199747</v>
      </c>
      <c r="G53" s="79">
        <f t="shared" ca="1" si="31"/>
        <v>1.0021472312986366</v>
      </c>
      <c r="H53" s="79" t="str">
        <f t="shared" ca="1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ca="1" si="32">IF(ISERROR(E36/D36),"",IF(E36/D36=0,"",E36/D36))</f>
        <v>1.4143150898351251</v>
      </c>
      <c r="E54" s="79">
        <f t="shared" ca="1" si="32"/>
        <v>1.0980381647033206</v>
      </c>
      <c r="F54" s="79">
        <f t="shared" ca="1" si="32"/>
        <v>0.99541955583628561</v>
      </c>
      <c r="G54" s="79" t="str">
        <f t="shared" ca="1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ca="1" si="33">IF(ISERROR(E37/D37),"",IF(E37/D37=0,"",E37/D37))</f>
        <v>0.86035552208130828</v>
      </c>
      <c r="E55" s="79">
        <f t="shared" ca="1" si="33"/>
        <v>1.0246965647192587</v>
      </c>
      <c r="F55" s="79" t="str">
        <f t="shared" ca="1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ca="1" si="34">IF(ISERROR(E38/D38),"",IF(E38/D38=0,"",E38/D38))</f>
        <v>0.920039135493534</v>
      </c>
      <c r="E56" s="81" t="str">
        <f t="shared" ca="1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ca="1" si="35">IFERROR(SUMPRODUCT($A$27:$A$39, E$27:E$39, --($C$27:$C$39&lt;$M$1+1-D$26))/SUMPRODUCT($A$27:$A$39, D$27:D$39, --($C$27:$C$39&lt;$M$1+1-D$26)), 1)</f>
        <v>0.97893661659237929</v>
      </c>
      <c r="E57" s="182">
        <f t="shared" ca="1" si="35"/>
        <v>0.99308299387622223</v>
      </c>
      <c r="F57" s="182">
        <f t="shared" ca="1" si="35"/>
        <v>0.99882403605011227</v>
      </c>
      <c r="G57" s="182">
        <f t="shared" ca="1" si="35"/>
        <v>0.99963680747365768</v>
      </c>
      <c r="H57" s="182">
        <f t="shared" ca="1" si="35"/>
        <v>0.99994106872753108</v>
      </c>
      <c r="I57" s="182">
        <f t="shared" ca="1" si="35"/>
        <v>0.99999646084216398</v>
      </c>
      <c r="J57" s="182">
        <f t="shared" ca="1" si="35"/>
        <v>0.99999933532472396</v>
      </c>
      <c r="K57" s="182">
        <f t="shared" ca="1" si="35"/>
        <v>0.99999996878220132</v>
      </c>
      <c r="L57" s="182">
        <f t="shared" ca="1" si="35"/>
        <v>1.0000000032071277</v>
      </c>
      <c r="M57" s="182">
        <f t="shared" ca="1" si="35"/>
        <v>1.0000000013206884</v>
      </c>
      <c r="N57" s="182">
        <f t="shared" ca="1" si="35"/>
        <v>1.0000000001904743</v>
      </c>
      <c r="O57" s="182">
        <f t="shared" ca="1" si="35"/>
        <v>1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ca="1" si="36">D57*E58</f>
        <v>0.97060809791361446</v>
      </c>
      <c r="E58" s="182">
        <f t="shared" ca="1" si="36"/>
        <v>0.99149227995193812</v>
      </c>
      <c r="F58" s="182">
        <f t="shared" ca="1" si="36"/>
        <v>0.99839820645999067</v>
      </c>
      <c r="G58" s="182">
        <f t="shared" ca="1" si="36"/>
        <v>0.99957366906006229</v>
      </c>
      <c r="H58" s="182">
        <f t="shared" ca="1" si="36"/>
        <v>0.99993683864667315</v>
      </c>
      <c r="I58" s="182">
        <f t="shared" ca="1" si="36"/>
        <v>0.99999576966984338</v>
      </c>
      <c r="J58" s="182">
        <f t="shared" ca="1" si="36"/>
        <v>0.99999930882523325</v>
      </c>
      <c r="K58" s="182">
        <f t="shared" ca="1" si="36"/>
        <v>0.99999997350049163</v>
      </c>
      <c r="L58" s="182">
        <f t="shared" ca="1" si="36"/>
        <v>1.0000000047182904</v>
      </c>
      <c r="M58" s="182">
        <f t="shared" ca="1" si="36"/>
        <v>1.0000000015111628</v>
      </c>
      <c r="N58" s="182">
        <f t="shared" ca="1" si="36"/>
        <v>1.0000000001904743</v>
      </c>
      <c r="O58" s="182">
        <f t="shared" ca="1" si="36"/>
        <v>1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2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ca="1" si="39">IFERROR(D27*(D45-D$57)^2*$A27,"")</f>
        <v>6.7988179825149624</v>
      </c>
      <c r="E63" s="77">
        <f t="shared" ca="1" si="39"/>
        <v>423.40882228918974</v>
      </c>
      <c r="F63" s="77">
        <f t="shared" ca="1" si="39"/>
        <v>508.46550759742087</v>
      </c>
      <c r="G63" s="77">
        <f t="shared" ca="1" si="39"/>
        <v>4.5692559224698952</v>
      </c>
      <c r="H63" s="77">
        <f t="shared" ca="1" si="39"/>
        <v>1.4730910698119647E-3</v>
      </c>
      <c r="I63" s="77">
        <f t="shared" ca="1" si="39"/>
        <v>2.4741954460542402E-3</v>
      </c>
      <c r="J63" s="77">
        <f t="shared" ca="1" si="39"/>
        <v>4.7035170383165983E-5</v>
      </c>
      <c r="K63" s="77">
        <f t="shared" ca="1" si="39"/>
        <v>8.0785227744527826E-7</v>
      </c>
      <c r="L63" s="77">
        <f t="shared" ca="1" si="39"/>
        <v>2.1148720939109898E-8</v>
      </c>
      <c r="M63" s="77">
        <f t="shared" ca="1" si="39"/>
        <v>6.8458442779161389E-10</v>
      </c>
      <c r="N63" s="77">
        <f t="shared" ca="1" si="39"/>
        <v>5.6396357892404256E-12</v>
      </c>
      <c r="O63" s="77">
        <f t="shared" ca="1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ca="1" si="41">IFERROR(D28*(D46-D$57)^2*$A28,"")</f>
        <v>30542.373880911975</v>
      </c>
      <c r="E64" s="77">
        <f t="shared" ca="1" si="41"/>
        <v>662.07906424916757</v>
      </c>
      <c r="F64" s="77">
        <f t="shared" ca="1" si="41"/>
        <v>330.33884603357353</v>
      </c>
      <c r="G64" s="77">
        <f t="shared" ca="1" si="41"/>
        <v>3.0816792582722525E-3</v>
      </c>
      <c r="H64" s="77">
        <f t="shared" ca="1" si="41"/>
        <v>1.3891664478410306E-2</v>
      </c>
      <c r="I64" s="77">
        <f t="shared" ca="1" si="41"/>
        <v>2.579378461663918E-4</v>
      </c>
      <c r="J64" s="77">
        <f t="shared" ca="1" si="41"/>
        <v>3.3891292753294017E-5</v>
      </c>
      <c r="K64" s="77">
        <f t="shared" ca="1" si="41"/>
        <v>4.921718368804694E-7</v>
      </c>
      <c r="L64" s="77">
        <f t="shared" ca="1" si="41"/>
        <v>4.8863107969873285E-9</v>
      </c>
      <c r="M64" s="77">
        <f t="shared" ca="1" si="41"/>
        <v>4.1353418515300877E-10</v>
      </c>
      <c r="N64" s="77">
        <f t="shared" ca="1" si="41"/>
        <v>4.1958860914608279E-12</v>
      </c>
      <c r="O64" s="77" t="str">
        <f t="shared" ca="1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ca="1" si="42">IFERROR(D29*(D47-D$57)^2*$A29,"")</f>
        <v>9288.5968250652222</v>
      </c>
      <c r="E65" s="77">
        <f t="shared" ca="1" si="42"/>
        <v>710.68465792100426</v>
      </c>
      <c r="F65" s="77">
        <f t="shared" ca="1" si="42"/>
        <v>17.034472512765372</v>
      </c>
      <c r="G65" s="77">
        <f t="shared" ca="1" si="42"/>
        <v>49.556650167240576</v>
      </c>
      <c r="H65" s="77">
        <f t="shared" ca="1" si="42"/>
        <v>9.5705137083769206E-3</v>
      </c>
      <c r="I65" s="77">
        <f t="shared" ca="1" si="42"/>
        <v>1.0819427279819714E-3</v>
      </c>
      <c r="J65" s="77">
        <f t="shared" ca="1" si="42"/>
        <v>1.8121509341037178E-4</v>
      </c>
      <c r="K65" s="77">
        <f t="shared" ca="1" si="42"/>
        <v>4.6218511831948635E-6</v>
      </c>
      <c r="L65" s="77">
        <f t="shared" ca="1" si="42"/>
        <v>1.0020245221261875E-8</v>
      </c>
      <c r="M65" s="77">
        <f t="shared" ca="1" si="42"/>
        <v>5.9565770527888842E-12</v>
      </c>
      <c r="N65" s="77" t="str">
        <f t="shared" ca="1" si="42"/>
        <v/>
      </c>
      <c r="O65" s="77" t="str">
        <f t="shared" ca="1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ca="1" si="43">IFERROR(D30*(D48-D$57)^2*$A30,"")</f>
        <v>108039.44324031811</v>
      </c>
      <c r="E66" s="77">
        <f t="shared" ca="1" si="43"/>
        <v>181.55027033516546</v>
      </c>
      <c r="F66" s="77">
        <f t="shared" ca="1" si="43"/>
        <v>47.16366094888518</v>
      </c>
      <c r="G66" s="77">
        <f t="shared" ca="1" si="43"/>
        <v>93.960001574544378</v>
      </c>
      <c r="H66" s="77">
        <f t="shared" ca="1" si="43"/>
        <v>5.4042594716753253E-2</v>
      </c>
      <c r="I66" s="77">
        <f t="shared" ca="1" si="43"/>
        <v>3.0750209547219967E-3</v>
      </c>
      <c r="J66" s="77">
        <f t="shared" ca="1" si="43"/>
        <v>1.5649000154852756E-5</v>
      </c>
      <c r="K66" s="77">
        <f t="shared" ca="1" si="43"/>
        <v>1.5763558625445818E-7</v>
      </c>
      <c r="L66" s="77">
        <f t="shared" ca="1" si="43"/>
        <v>1.241856160275833E-9</v>
      </c>
      <c r="M66" s="77" t="str">
        <f t="shared" ca="1" si="43"/>
        <v/>
      </c>
      <c r="N66" s="77" t="str">
        <f t="shared" ca="1" si="43"/>
        <v/>
      </c>
      <c r="O66" s="77" t="str">
        <f t="shared" ca="1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ca="1" si="44">IFERROR(D31*(D49-D$57)^2*$A31,"")</f>
        <v>57304.123219938796</v>
      </c>
      <c r="E67" s="77">
        <f t="shared" ca="1" si="44"/>
        <v>4.8088681806372078</v>
      </c>
      <c r="F67" s="77">
        <f t="shared" ca="1" si="44"/>
        <v>64.673755011497448</v>
      </c>
      <c r="G67" s="77">
        <f t="shared" ca="1" si="44"/>
        <v>6.6036549484801732</v>
      </c>
      <c r="H67" s="77">
        <f t="shared" ca="1" si="44"/>
        <v>0.42970145545846311</v>
      </c>
      <c r="I67" s="77">
        <f t="shared" ca="1" si="44"/>
        <v>5.3348642057631521E-4</v>
      </c>
      <c r="J67" s="77">
        <f t="shared" ca="1" si="44"/>
        <v>3.9873237415091243E-7</v>
      </c>
      <c r="K67" s="77">
        <f t="shared" ca="1" si="44"/>
        <v>6.3239662720886553E-7</v>
      </c>
      <c r="L67" s="77" t="str">
        <f t="shared" ca="1" si="44"/>
        <v/>
      </c>
      <c r="M67" s="77" t="str">
        <f t="shared" ca="1" si="44"/>
        <v/>
      </c>
      <c r="N67" s="77" t="str">
        <f t="shared" ca="1" si="44"/>
        <v/>
      </c>
      <c r="O67" s="77" t="str">
        <f t="shared" ca="1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ca="1" si="45">IFERROR(D32*(D50-D$57)^2*$A32,"")</f>
        <v>860.19705864675825</v>
      </c>
      <c r="E68" s="77">
        <f t="shared" ca="1" si="45"/>
        <v>10991.602006103118</v>
      </c>
      <c r="F68" s="77">
        <f t="shared" ca="1" si="45"/>
        <v>416.00411345252951</v>
      </c>
      <c r="G68" s="77">
        <f t="shared" ca="1" si="45"/>
        <v>61.896982918061802</v>
      </c>
      <c r="H68" s="77">
        <f t="shared" ca="1" si="45"/>
        <v>1.5468551083002644</v>
      </c>
      <c r="I68" s="77">
        <f t="shared" ca="1" si="45"/>
        <v>5.895547964903089E-3</v>
      </c>
      <c r="J68" s="77">
        <f t="shared" ca="1" si="45"/>
        <v>1.3244154193645864E-4</v>
      </c>
      <c r="K68" s="77" t="str">
        <f t="shared" ca="1" si="45"/>
        <v/>
      </c>
      <c r="L68" s="77" t="str">
        <f t="shared" ca="1" si="45"/>
        <v/>
      </c>
      <c r="M68" s="77" t="str">
        <f t="shared" ca="1" si="45"/>
        <v/>
      </c>
      <c r="N68" s="77" t="str">
        <f t="shared" ca="1" si="45"/>
        <v/>
      </c>
      <c r="O68" s="77" t="str">
        <f t="shared" ca="1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ca="1" si="46">IFERROR(D33*(D51-D$57)^2*$A33,"")</f>
        <v>36028.20896753751</v>
      </c>
      <c r="E69" s="77">
        <f t="shared" ca="1" si="46"/>
        <v>153.63873334780166</v>
      </c>
      <c r="F69" s="77">
        <f t="shared" ca="1" si="46"/>
        <v>297.45661459162352</v>
      </c>
      <c r="G69" s="77">
        <f t="shared" ca="1" si="46"/>
        <v>8.9156666181794044</v>
      </c>
      <c r="H69" s="77">
        <f t="shared" ca="1" si="46"/>
        <v>8.8056465847886914E-2</v>
      </c>
      <c r="I69" s="77">
        <f t="shared" ca="1" si="46"/>
        <v>1.7813766137034653E-3</v>
      </c>
      <c r="J69" s="77" t="str">
        <f t="shared" ca="1" si="46"/>
        <v/>
      </c>
      <c r="K69" s="77" t="str">
        <f t="shared" ca="1" si="46"/>
        <v/>
      </c>
      <c r="L69" s="77" t="str">
        <f t="shared" ca="1" si="46"/>
        <v/>
      </c>
      <c r="M69" s="77" t="str">
        <f t="shared" ca="1" si="46"/>
        <v/>
      </c>
      <c r="N69" s="77" t="str">
        <f t="shared" ca="1" si="46"/>
        <v/>
      </c>
      <c r="O69" s="77" t="str">
        <f t="shared" ca="1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ca="1" si="47">IFERROR(D34*(D52-D$57)^2*$A34,"")</f>
        <v>2886.4192236944436</v>
      </c>
      <c r="E70" s="77">
        <f t="shared" ca="1" si="47"/>
        <v>7409.9754153243784</v>
      </c>
      <c r="F70" s="77">
        <f t="shared" ca="1" si="47"/>
        <v>65.120072531672193</v>
      </c>
      <c r="G70" s="77">
        <f t="shared" ca="1" si="47"/>
        <v>14.852135685203617</v>
      </c>
      <c r="H70" s="77">
        <f t="shared" ca="1" si="47"/>
        <v>1.4144046598737323</v>
      </c>
      <c r="I70" s="77" t="str">
        <f t="shared" ca="1" si="47"/>
        <v/>
      </c>
      <c r="J70" s="77" t="str">
        <f t="shared" ca="1" si="47"/>
        <v/>
      </c>
      <c r="K70" s="77" t="str">
        <f t="shared" ca="1" si="47"/>
        <v/>
      </c>
      <c r="L70" s="77" t="str">
        <f t="shared" ca="1" si="47"/>
        <v/>
      </c>
      <c r="M70" s="77" t="str">
        <f t="shared" ca="1" si="47"/>
        <v/>
      </c>
      <c r="N70" s="77" t="str">
        <f t="shared" ca="1" si="47"/>
        <v/>
      </c>
      <c r="O70" s="77" t="str">
        <f t="shared" ca="1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ca="1" si="48">IFERROR(D35*(D53-D$57)^2*$A35,"")</f>
        <v>35857.567306904086</v>
      </c>
      <c r="E71" s="77">
        <f t="shared" ca="1" si="48"/>
        <v>34.154822459910832</v>
      </c>
      <c r="F71" s="77">
        <f t="shared" ca="1" si="48"/>
        <v>805.65638386715966</v>
      </c>
      <c r="G71" s="77">
        <f t="shared" ca="1" si="48"/>
        <v>2.9186529324462298</v>
      </c>
      <c r="H71" s="77" t="str">
        <f t="shared" ca="1" si="48"/>
        <v/>
      </c>
      <c r="I71" s="77" t="str">
        <f t="shared" ca="1" si="48"/>
        <v/>
      </c>
      <c r="J71" s="77" t="str">
        <f t="shared" ca="1" si="48"/>
        <v/>
      </c>
      <c r="K71" s="77" t="str">
        <f t="shared" ca="1" si="48"/>
        <v/>
      </c>
      <c r="L71" s="77" t="str">
        <f t="shared" ca="1" si="48"/>
        <v/>
      </c>
      <c r="M71" s="77" t="str">
        <f t="shared" ca="1" si="48"/>
        <v/>
      </c>
      <c r="N71" s="77" t="str">
        <f t="shared" ca="1" si="48"/>
        <v/>
      </c>
      <c r="O71" s="77" t="str">
        <f t="shared" ca="1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ca="1" si="49">IFERROR(D36*(D54-D$57)^2*$A36,"")</f>
        <v>87560.283395889885</v>
      </c>
      <c r="E72" s="77">
        <f t="shared" ca="1" si="49"/>
        <v>7196.5957678245231</v>
      </c>
      <c r="F72" s="77">
        <f t="shared" ca="1" si="49"/>
        <v>8.314545104804246</v>
      </c>
      <c r="G72" s="77" t="str">
        <f t="shared" ca="1" si="49"/>
        <v/>
      </c>
      <c r="H72" s="77" t="str">
        <f t="shared" ca="1" si="49"/>
        <v/>
      </c>
      <c r="I72" s="77" t="str">
        <f t="shared" ca="1" si="49"/>
        <v/>
      </c>
      <c r="J72" s="77" t="str">
        <f t="shared" ca="1" si="49"/>
        <v/>
      </c>
      <c r="K72" s="77" t="str">
        <f t="shared" ca="1" si="49"/>
        <v/>
      </c>
      <c r="L72" s="77" t="str">
        <f t="shared" ca="1" si="49"/>
        <v/>
      </c>
      <c r="M72" s="77" t="str">
        <f t="shared" ca="1" si="49"/>
        <v/>
      </c>
      <c r="N72" s="77" t="str">
        <f t="shared" ca="1" si="49"/>
        <v/>
      </c>
      <c r="O72" s="77" t="str">
        <f t="shared" ca="1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ca="1" si="50">IFERROR(D37*(D55-D$57)^2*$A37,"")</f>
        <v>12056.236326008077</v>
      </c>
      <c r="E73" s="77">
        <f t="shared" ca="1" si="50"/>
        <v>737.2349245228188</v>
      </c>
      <c r="F73" s="77" t="str">
        <f t="shared" ca="1" si="50"/>
        <v/>
      </c>
      <c r="G73" s="77" t="str">
        <f t="shared" ca="1" si="50"/>
        <v/>
      </c>
      <c r="H73" s="77" t="str">
        <f t="shared" ca="1" si="50"/>
        <v/>
      </c>
      <c r="I73" s="77" t="str">
        <f t="shared" ca="1" si="50"/>
        <v/>
      </c>
      <c r="J73" s="77" t="str">
        <f t="shared" ca="1" si="50"/>
        <v/>
      </c>
      <c r="K73" s="77" t="str">
        <f t="shared" ca="1" si="50"/>
        <v/>
      </c>
      <c r="L73" s="77" t="str">
        <f t="shared" ca="1" si="50"/>
        <v/>
      </c>
      <c r="M73" s="77" t="str">
        <f t="shared" ca="1" si="50"/>
        <v/>
      </c>
      <c r="N73" s="77" t="str">
        <f t="shared" ca="1" si="50"/>
        <v/>
      </c>
      <c r="O73" s="77" t="str">
        <f t="shared" ca="1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ca="1" si="51">IFERROR(D38*(D56-D$57)^2*$A38,"")</f>
        <v>2672.7861062564862</v>
      </c>
      <c r="E74" s="91" t="str">
        <f t="shared" ca="1" si="51"/>
        <v/>
      </c>
      <c r="F74" s="91" t="str">
        <f t="shared" ca="1" si="51"/>
        <v/>
      </c>
      <c r="G74" s="91" t="str">
        <f t="shared" ca="1" si="51"/>
        <v/>
      </c>
      <c r="H74" s="91" t="str">
        <f t="shared" ca="1" si="51"/>
        <v/>
      </c>
      <c r="I74" s="91" t="str">
        <f t="shared" ca="1" si="51"/>
        <v/>
      </c>
      <c r="J74" s="91" t="str">
        <f t="shared" ca="1" si="51"/>
        <v/>
      </c>
      <c r="K74" s="91" t="str">
        <f t="shared" ca="1" si="51"/>
        <v/>
      </c>
      <c r="L74" s="91" t="str">
        <f t="shared" ca="1" si="51"/>
        <v/>
      </c>
      <c r="M74" s="91" t="str">
        <f t="shared" ca="1" si="51"/>
        <v/>
      </c>
      <c r="N74" s="91" t="str">
        <f t="shared" ca="1" si="51"/>
        <v/>
      </c>
      <c r="O74" s="91" t="str">
        <f t="shared" ca="1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34827.548579013986</v>
      </c>
      <c r="E75" s="98">
        <f t="shared" ca="1" si="52"/>
        <v>2850.5733352557713</v>
      </c>
      <c r="F75" s="98">
        <f t="shared" ca="1" si="52"/>
        <v>284.46977462799236</v>
      </c>
      <c r="G75" s="98">
        <f t="shared" ca="1" si="52"/>
        <v>30.409510305735544</v>
      </c>
      <c r="H75" s="98">
        <f t="shared" ca="1" si="52"/>
        <v>0.50828507906481413</v>
      </c>
      <c r="I75" s="98">
        <f t="shared" ca="1" si="52"/>
        <v>2.5165846623512451E-3</v>
      </c>
      <c r="J75" s="98">
        <f t="shared" ca="1" si="52"/>
        <v>8.2126166202458811E-5</v>
      </c>
      <c r="K75" s="98">
        <f t="shared" ca="1" si="52"/>
        <v>1.6779768777459836E-6</v>
      </c>
      <c r="L75" s="98">
        <f t="shared" ca="1" si="52"/>
        <v>1.2432377705878312E-8</v>
      </c>
      <c r="M75" s="99">
        <f t="shared" ca="1" si="52"/>
        <v>5.520375949987058E-10</v>
      </c>
      <c r="N75" s="99">
        <f t="shared" ca="1" si="52"/>
        <v>9.8355218807012543E-12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34827.548579013986</v>
      </c>
      <c r="E76" s="99">
        <f t="shared" ca="1" si="53"/>
        <v>2850.5733352557713</v>
      </c>
      <c r="F76" s="99">
        <f t="shared" ca="1" si="53"/>
        <v>284.46977462799236</v>
      </c>
      <c r="G76" s="99">
        <f t="shared" ca="1" si="53"/>
        <v>30.409510305735544</v>
      </c>
      <c r="H76" s="99">
        <f t="shared" ca="1" si="53"/>
        <v>0.50828507906481413</v>
      </c>
      <c r="I76" s="99">
        <f t="shared" ca="1" si="53"/>
        <v>2.5165846623512451E-3</v>
      </c>
      <c r="J76" s="99">
        <f t="shared" ca="1" si="53"/>
        <v>8.2126166202458811E-5</v>
      </c>
      <c r="K76" s="99">
        <f t="shared" ca="1" si="53"/>
        <v>1.6779768777459836E-6</v>
      </c>
      <c r="L76" s="99">
        <f t="shared" ca="1" si="53"/>
        <v>1.2432377705878312E-8</v>
      </c>
      <c r="M76" s="100">
        <f t="shared" ca="1" si="53"/>
        <v>5.520375949987058E-10</v>
      </c>
      <c r="N76" s="100">
        <f t="shared" ca="1" si="53"/>
        <v>9.8355218807012543E-12</v>
      </c>
      <c r="O76" s="100">
        <f t="shared" ca="1" si="53"/>
        <v>1.7523714243769925E-13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2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1.4996658345176212E-7</v>
      </c>
      <c r="P82" s="77">
        <f t="shared" ca="1" si="59"/>
        <v>0</v>
      </c>
      <c r="Q82" s="237">
        <f t="shared" ca="1" si="57"/>
        <v>1.4996658345176212E-7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7.0448686810916357E-6</v>
      </c>
      <c r="O83" s="77">
        <f t="shared" ca="1" si="60"/>
        <v>1.2551674143298915E-7</v>
      </c>
      <c r="P83" s="77">
        <f t="shared" ca="1" si="60"/>
        <v>0</v>
      </c>
      <c r="Q83" s="237">
        <f t="shared" ca="1" si="57"/>
        <v>7.1703854225246249E-6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4.9419688429046987E-4</v>
      </c>
      <c r="N84" s="77">
        <f t="shared" ca="1" si="61"/>
        <v>8.8049877715166793E-6</v>
      </c>
      <c r="O84" s="77">
        <f t="shared" ca="1" si="61"/>
        <v>1.5687636256504903E-7</v>
      </c>
      <c r="P84" s="77">
        <f t="shared" ca="1" si="61"/>
        <v>0</v>
      </c>
      <c r="Q84" s="237">
        <f t="shared" ca="1" si="57"/>
        <v>5.0315874842455158E-4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1.350853881556173E-2</v>
      </c>
      <c r="M85" s="77">
        <f t="shared" ca="1" si="62"/>
        <v>5.9982261320634981E-4</v>
      </c>
      <c r="N85" s="77">
        <f t="shared" ca="1" si="62"/>
        <v>1.0686896138456565E-5</v>
      </c>
      <c r="O85" s="77">
        <f t="shared" ca="1" si="62"/>
        <v>1.904058741268132E-7</v>
      </c>
      <c r="P85" s="77">
        <f t="shared" ca="1" si="62"/>
        <v>0</v>
      </c>
      <c r="Q85" s="237">
        <f t="shared" ca="1" si="57"/>
        <v>1.4119238730780663E-2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2.6236821871825105</v>
      </c>
      <c r="L86" s="77">
        <f t="shared" ca="1" si="63"/>
        <v>1.9439246831308588E-2</v>
      </c>
      <c r="M86" s="77">
        <f t="shared" ca="1" si="63"/>
        <v>8.631651426049445E-4</v>
      </c>
      <c r="N86" s="77">
        <f t="shared" ca="1" si="63"/>
        <v>1.5378807044378097E-5</v>
      </c>
      <c r="O86" s="77">
        <f t="shared" ca="1" si="63"/>
        <v>2.7400052928139589E-7</v>
      </c>
      <c r="P86" s="77">
        <f t="shared" ca="1" si="63"/>
        <v>0</v>
      </c>
      <c r="Q86" s="237">
        <f t="shared" ca="1" si="57"/>
        <v>2.6440002519639973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50.801118238435123</v>
      </c>
      <c r="K87" s="77">
        <f t="shared" ca="1" si="64"/>
        <v>1.0379523892642182</v>
      </c>
      <c r="L87" s="77">
        <f t="shared" ca="1" si="64"/>
        <v>7.6903417619041282E-3</v>
      </c>
      <c r="M87" s="77">
        <f t="shared" ca="1" si="64"/>
        <v>3.4147593274568689E-4</v>
      </c>
      <c r="N87" s="77">
        <f t="shared" ca="1" si="64"/>
        <v>6.0839950790256432E-6</v>
      </c>
      <c r="O87" s="77">
        <f t="shared" ca="1" si="64"/>
        <v>1.083970861321023E-7</v>
      </c>
      <c r="P87" s="77">
        <f t="shared" ca="1" si="64"/>
        <v>0</v>
      </c>
      <c r="Q87" s="237">
        <f t="shared" ca="1" si="57"/>
        <v>51.847108637786157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1585.7569971080247</v>
      </c>
      <c r="J88" s="77">
        <f t="shared" ca="1" si="65"/>
        <v>51.749443148537807</v>
      </c>
      <c r="K88" s="77">
        <f t="shared" ca="1" si="65"/>
        <v>1.0573282640553985</v>
      </c>
      <c r="L88" s="77">
        <f t="shared" ca="1" si="65"/>
        <v>7.8339004651946185E-3</v>
      </c>
      <c r="M88" s="77">
        <f t="shared" ca="1" si="65"/>
        <v>3.4785040134898386E-4</v>
      </c>
      <c r="N88" s="77">
        <f t="shared" ca="1" si="65"/>
        <v>6.197567462596072E-6</v>
      </c>
      <c r="O88" s="77">
        <f t="shared" ca="1" si="65"/>
        <v>1.1042057814421014E-7</v>
      </c>
      <c r="P88" s="77">
        <f t="shared" ca="1" si="65"/>
        <v>0</v>
      </c>
      <c r="Q88" s="237">
        <f t="shared" ca="1" si="57"/>
        <v>1638.5719565794725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235897.6292276305</v>
      </c>
      <c r="I89" s="77">
        <f t="shared" ca="1" si="66"/>
        <v>1167.8988760181419</v>
      </c>
      <c r="J89" s="77">
        <f t="shared" ca="1" si="66"/>
        <v>38.113100934105418</v>
      </c>
      <c r="K89" s="77">
        <f t="shared" ca="1" si="66"/>
        <v>0.77871483047184209</v>
      </c>
      <c r="L89" s="77">
        <f t="shared" ca="1" si="66"/>
        <v>5.7696125981625008E-3</v>
      </c>
      <c r="M89" s="77">
        <f t="shared" ca="1" si="66"/>
        <v>2.5618937422242582E-4</v>
      </c>
      <c r="N89" s="77">
        <f t="shared" ca="1" si="66"/>
        <v>4.5644648497927991E-6</v>
      </c>
      <c r="O89" s="77">
        <f t="shared" ca="1" si="66"/>
        <v>8.1323979234575912E-8</v>
      </c>
      <c r="P89" s="77">
        <f t="shared" ca="1" si="66"/>
        <v>0</v>
      </c>
      <c r="Q89" s="237">
        <f t="shared" ca="1" si="57"/>
        <v>237104.42594986098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21711888.340320747</v>
      </c>
      <c r="H90" s="77">
        <f t="shared" ca="1" si="67"/>
        <v>362818.11162439804</v>
      </c>
      <c r="I90" s="77">
        <f t="shared" ca="1" si="67"/>
        <v>1796.2658893713353</v>
      </c>
      <c r="J90" s="77">
        <f t="shared" ca="1" si="67"/>
        <v>58.619170333919271</v>
      </c>
      <c r="K90" s="77">
        <f t="shared" ca="1" si="67"/>
        <v>1.1976883583390177</v>
      </c>
      <c r="L90" s="77">
        <f t="shared" ca="1" si="67"/>
        <v>8.8738490273240385E-3</v>
      </c>
      <c r="M90" s="77">
        <f t="shared" ca="1" si="67"/>
        <v>3.9402746554915177E-4</v>
      </c>
      <c r="N90" s="77">
        <f t="shared" ca="1" si="67"/>
        <v>7.0202931788675675E-6</v>
      </c>
      <c r="O90" s="77">
        <f t="shared" ca="1" si="67"/>
        <v>1.2507888558387682E-7</v>
      </c>
      <c r="P90" s="77">
        <f t="shared" ca="1" si="67"/>
        <v>0</v>
      </c>
      <c r="Q90" s="237">
        <f t="shared" ca="1" si="57"/>
        <v>22076562.543968234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214842312.01821831</v>
      </c>
      <c r="G91" s="77">
        <f t="shared" ca="1" si="68"/>
        <v>22956074.337708615</v>
      </c>
      <c r="H91" s="77">
        <f t="shared" ca="1" si="68"/>
        <v>383609.17350746185</v>
      </c>
      <c r="I91" s="77">
        <f t="shared" ca="1" si="68"/>
        <v>1899.1997674436034</v>
      </c>
      <c r="J91" s="77">
        <f t="shared" ca="1" si="68"/>
        <v>61.978304729084407</v>
      </c>
      <c r="K91" s="77">
        <f t="shared" ca="1" si="68"/>
        <v>1.2663211304555051</v>
      </c>
      <c r="L91" s="77">
        <f t="shared" ca="1" si="68"/>
        <v>9.3823593203798007E-3</v>
      </c>
      <c r="M91" s="77">
        <f t="shared" ca="1" si="68"/>
        <v>4.1660695967413126E-4</v>
      </c>
      <c r="N91" s="77">
        <f t="shared" ca="1" si="68"/>
        <v>7.4225866290638726E-6</v>
      </c>
      <c r="O91" s="77">
        <f t="shared" ca="1" si="68"/>
        <v>1.3224645183021461E-7</v>
      </c>
      <c r="P91" s="77">
        <f t="shared" ca="1" si="68"/>
        <v>0</v>
      </c>
      <c r="Q91" s="237">
        <f t="shared" ca="1" si="57"/>
        <v>238183957.9836342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2014266203.9053512</v>
      </c>
      <c r="F92" s="77">
        <f t="shared" ca="1" si="69"/>
        <v>200091367.14155719</v>
      </c>
      <c r="G92" s="77">
        <f t="shared" ca="1" si="69"/>
        <v>21379923.97906157</v>
      </c>
      <c r="H92" s="77">
        <f t="shared" ca="1" si="69"/>
        <v>357270.79667920357</v>
      </c>
      <c r="I92" s="77">
        <f t="shared" ca="1" si="69"/>
        <v>1768.8018452831279</v>
      </c>
      <c r="J92" s="77">
        <f t="shared" ca="1" si="69"/>
        <v>57.72291132906318</v>
      </c>
      <c r="K92" s="77">
        <f t="shared" ca="1" si="69"/>
        <v>1.1793762776654444</v>
      </c>
      <c r="L92" s="77">
        <f t="shared" ca="1" si="69"/>
        <v>8.7381721309577557E-3</v>
      </c>
      <c r="M92" s="77">
        <f t="shared" ca="1" si="69"/>
        <v>3.8800297454821549E-4</v>
      </c>
      <c r="N92" s="77">
        <f t="shared" ca="1" si="69"/>
        <v>6.9129562625917487E-6</v>
      </c>
      <c r="O92" s="77">
        <f t="shared" ca="1" si="69"/>
        <v>1.2316648940216135E-7</v>
      </c>
      <c r="P92" s="77">
        <f t="shared" ca="1" si="69"/>
        <v>0</v>
      </c>
      <c r="Q92" s="237">
        <f t="shared" ca="1" si="57"/>
        <v>2236096593.5359144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10823065755.113462</v>
      </c>
      <c r="E93" s="91">
        <f t="shared" ca="1" si="70"/>
        <v>879312186.92109084</v>
      </c>
      <c r="F93" s="91">
        <f t="shared" ca="1" si="70"/>
        <v>87348324.309938625</v>
      </c>
      <c r="G93" s="91">
        <f t="shared" ca="1" si="70"/>
        <v>9333238.9104209393</v>
      </c>
      <c r="H93" s="91">
        <f t="shared" ca="1" si="70"/>
        <v>155963.77725145643</v>
      </c>
      <c r="I93" s="91">
        <f t="shared" ca="1" si="70"/>
        <v>772.15663738508124</v>
      </c>
      <c r="J93" s="91">
        <f t="shared" ca="1" si="70"/>
        <v>25.19848632608829</v>
      </c>
      <c r="K93" s="91">
        <f t="shared" ca="1" si="70"/>
        <v>0.51484750719949379</v>
      </c>
      <c r="L93" s="91">
        <f t="shared" ca="1" si="70"/>
        <v>3.8145808291218486E-3</v>
      </c>
      <c r="M93" s="91">
        <f t="shared" ca="1" si="70"/>
        <v>1.6937966958905059E-4</v>
      </c>
      <c r="N93" s="91">
        <f t="shared" ca="1" si="70"/>
        <v>3.0177970903566991E-6</v>
      </c>
      <c r="O93" s="91">
        <f t="shared" ca="1" si="70"/>
        <v>5.3767369447805563E-8</v>
      </c>
      <c r="P93" s="91">
        <f t="shared" ca="1" si="70"/>
        <v>0</v>
      </c>
      <c r="Q93" s="238">
        <f t="shared" ca="1" si="57"/>
        <v>11799216266.906124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211" priority="3" stopIfTrue="1" operator="lessThan">
      <formula>1</formula>
    </cfRule>
  </conditionalFormatting>
  <conditionalFormatting sqref="D77:T77 R78:T78">
    <cfRule type="cellIs" dxfId="210" priority="2" stopIfTrue="1" operator="lessThan">
      <formula>1</formula>
    </cfRule>
  </conditionalFormatting>
  <conditionalFormatting sqref="E78:Q78">
    <cfRule type="cellIs" dxfId="209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23486-F0D8-47E6-9C1E-13EB2BED3715}">
  <sheetPr codeName="Sheet3">
    <tabColor theme="9" tint="0.79998168889431442"/>
    <pageSetUpPr fitToPage="1"/>
  </sheetPr>
  <dimension ref="A1:AL199"/>
  <sheetViews>
    <sheetView zoomScaleNormal="100" workbookViewId="0">
      <selection activeCell="B1" sqref="B1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5703125" style="55" bestFit="1" customWidth="1"/>
    <col min="6" max="6" width="11.28515625" style="55" customWidth="1"/>
    <col min="7" max="9" width="10.140625" style="55" bestFit="1" customWidth="1"/>
    <col min="10" max="12" width="12" style="55" bestFit="1" customWidth="1"/>
    <col min="13" max="13" width="9.7109375" style="55" bestFit="1" customWidth="1"/>
    <col min="14" max="14" width="12" style="55" bestFit="1" customWidth="1"/>
    <col min="15" max="15" width="13.140625" style="55" bestFit="1" customWidth="1"/>
    <col min="16" max="16" width="11.140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196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2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636708.92906405963</v>
      </c>
      <c r="F7" s="245">
        <f t="shared" ref="F7:F19" ca="1" si="3">E7*I7</f>
        <v>636708.92906405963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855792.22003023501</v>
      </c>
      <c r="F8" s="32">
        <f t="shared" ca="1" si="3"/>
        <v>855792.22170367569</v>
      </c>
      <c r="G8" s="217">
        <f t="shared" ca="1" si="4"/>
        <v>1.6734406817704439E-3</v>
      </c>
      <c r="H8" s="248">
        <f t="shared" si="5"/>
        <v>1.0000000019554287</v>
      </c>
      <c r="I8" s="249">
        <f t="shared" ca="1" si="6"/>
        <v>1.0000000019554287</v>
      </c>
      <c r="J8" s="250">
        <f t="shared" si="7"/>
        <v>1.7523711074129118E-13</v>
      </c>
      <c r="K8" s="35">
        <f t="shared" ca="1" si="8"/>
        <v>3.8725515623807221E-4</v>
      </c>
      <c r="L8" s="35">
        <f t="shared" ca="1" si="9"/>
        <v>4.4896336692877169E-4</v>
      </c>
      <c r="M8" s="35">
        <f t="shared" ca="1" si="10"/>
        <v>5.9290358480700099E-4</v>
      </c>
      <c r="N8" s="36">
        <f t="shared" ca="1" si="11"/>
        <v>0.35430212212824236</v>
      </c>
      <c r="O8" s="37">
        <f t="shared" ca="1" si="12"/>
        <v>3.8725515623807221E-4</v>
      </c>
      <c r="P8" s="35">
        <f t="shared" ca="1" si="13"/>
        <v>4.4896336692877169E-4</v>
      </c>
      <c r="Q8" s="35">
        <f t="shared" ca="1" si="14"/>
        <v>5.9290358480700099E-4</v>
      </c>
      <c r="R8" s="38">
        <f t="shared" ca="1" si="15"/>
        <v>0.35430212212824236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716267.89621897356</v>
      </c>
      <c r="F9" s="32">
        <f t="shared" ca="1" si="3"/>
        <v>716267.90808696928</v>
      </c>
      <c r="G9" s="217">
        <f t="shared" ca="1" si="4"/>
        <v>1.1867995723150671E-2</v>
      </c>
      <c r="H9" s="248">
        <f t="shared" si="5"/>
        <v>1.0000000146137848</v>
      </c>
      <c r="I9" s="249">
        <f t="shared" ca="1" si="6"/>
        <v>1.0000000165692136</v>
      </c>
      <c r="J9" s="250">
        <f t="shared" si="7"/>
        <v>9.8355212988460972E-12</v>
      </c>
      <c r="K9" s="35">
        <f t="shared" ca="1" si="8"/>
        <v>2.6777574376663218E-3</v>
      </c>
      <c r="L9" s="35">
        <f t="shared" ca="1" si="9"/>
        <v>1.8767288259579633E-3</v>
      </c>
      <c r="M9" s="35">
        <f t="shared" ca="1" si="10"/>
        <v>3.269938222835236E-3</v>
      </c>
      <c r="N9" s="36">
        <f t="shared" ca="1" si="11"/>
        <v>0.27552573316626922</v>
      </c>
      <c r="O9" s="37">
        <f t="shared" ca="1" si="12"/>
        <v>2.6542170552712667E-3</v>
      </c>
      <c r="P9" s="35">
        <f t="shared" ca="1" si="13"/>
        <v>1.8606112480740089E-3</v>
      </c>
      <c r="Q9" s="35">
        <f t="shared" ca="1" si="14"/>
        <v>3.2414105560623443E-3</v>
      </c>
      <c r="R9" s="38">
        <f t="shared" ca="1" si="15"/>
        <v>0.27312198552105871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895223.15408271423</v>
      </c>
      <c r="F10" s="32">
        <f t="shared" ca="1" si="3"/>
        <v>895223.24081963452</v>
      </c>
      <c r="G10" s="217">
        <f t="shared" ca="1" si="4"/>
        <v>8.6736920289695263E-2</v>
      </c>
      <c r="H10" s="248">
        <f t="shared" si="5"/>
        <v>1.0000000803193876</v>
      </c>
      <c r="I10" s="249">
        <f t="shared" ca="1" si="6"/>
        <v>1.0000000968886025</v>
      </c>
      <c r="J10" s="250">
        <f t="shared" si="7"/>
        <v>5.5203762953426131E-10</v>
      </c>
      <c r="K10" s="35">
        <f t="shared" ca="1" si="8"/>
        <v>2.2431200318655333E-2</v>
      </c>
      <c r="L10" s="35">
        <f t="shared" ca="1" si="9"/>
        <v>1.4345799687371303E-2</v>
      </c>
      <c r="M10" s="35">
        <f t="shared" ca="1" si="10"/>
        <v>2.6626316237997057E-2</v>
      </c>
      <c r="N10" s="36">
        <f t="shared" ca="1" si="11"/>
        <v>0.30697788380158092</v>
      </c>
      <c r="O10" s="37">
        <f t="shared" ca="1" si="12"/>
        <v>2.2230539450515216E-2</v>
      </c>
      <c r="P10" s="35">
        <f t="shared" ca="1" si="13"/>
        <v>1.4217565695426822E-2</v>
      </c>
      <c r="Q10" s="35">
        <f t="shared" ca="1" si="14"/>
        <v>2.6388180281419388E-2</v>
      </c>
      <c r="R10" s="38">
        <f t="shared" ca="1" si="15"/>
        <v>0.30423238677698849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1086560.4287761811</v>
      </c>
      <c r="F11" s="32">
        <f t="shared" ca="1" si="3"/>
        <v>1086561.1677872846</v>
      </c>
      <c r="G11" s="217">
        <f t="shared" ca="1" si="4"/>
        <v>0.73901110352016985</v>
      </c>
      <c r="H11" s="248">
        <f t="shared" si="5"/>
        <v>1.0000005832494023</v>
      </c>
      <c r="I11" s="249">
        <f t="shared" ca="1" si="6"/>
        <v>1.0000006801380612</v>
      </c>
      <c r="J11" s="250">
        <f t="shared" si="7"/>
        <v>1.2432383743138086E-8</v>
      </c>
      <c r="K11" s="35">
        <f t="shared" ca="1" si="8"/>
        <v>0.11882440297633917</v>
      </c>
      <c r="L11" s="35">
        <f t="shared" ca="1" si="9"/>
        <v>7.093573131425053E-2</v>
      </c>
      <c r="M11" s="35">
        <f t="shared" ca="1" si="10"/>
        <v>0.13838755984470202</v>
      </c>
      <c r="N11" s="36">
        <f t="shared" ca="1" si="11"/>
        <v>0.18726046088551768</v>
      </c>
      <c r="O11" s="37">
        <f t="shared" ca="1" si="12"/>
        <v>0.11622623984411032</v>
      </c>
      <c r="P11" s="35">
        <f t="shared" ca="1" si="13"/>
        <v>6.9401099184033546E-2</v>
      </c>
      <c r="Q11" s="35">
        <f t="shared" ca="1" si="14"/>
        <v>0.13537005354306661</v>
      </c>
      <c r="R11" s="38">
        <f t="shared" ca="1" si="15"/>
        <v>0.18317729313978021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1563591.2841592026</v>
      </c>
      <c r="F12" s="32">
        <f t="shared" ca="1" si="3"/>
        <v>1563598.4784379217</v>
      </c>
      <c r="G12" s="217">
        <f t="shared" ca="1" si="4"/>
        <v>7.1942787191364914</v>
      </c>
      <c r="H12" s="248">
        <f t="shared" si="5"/>
        <v>1.000003920984126</v>
      </c>
      <c r="I12" s="249">
        <f t="shared" ca="1" si="6"/>
        <v>1.000004601124854</v>
      </c>
      <c r="J12" s="250">
        <f t="shared" si="7"/>
        <v>1.6779823760052966E-6</v>
      </c>
      <c r="K12" s="35">
        <f t="shared" ca="1" si="8"/>
        <v>1.6260382073683997</v>
      </c>
      <c r="L12" s="35">
        <f t="shared" ca="1" si="9"/>
        <v>0.99467603117447823</v>
      </c>
      <c r="M12" s="35">
        <f t="shared" ca="1" si="10"/>
        <v>1.9061428747118747</v>
      </c>
      <c r="N12" s="36">
        <f t="shared" ca="1" si="11"/>
        <v>0.26495260319031172</v>
      </c>
      <c r="O12" s="37">
        <f t="shared" ca="1" si="12"/>
        <v>1.619778437633747</v>
      </c>
      <c r="P12" s="35">
        <f t="shared" ca="1" si="13"/>
        <v>0.99079824562336927</v>
      </c>
      <c r="Q12" s="35">
        <f t="shared" ca="1" si="14"/>
        <v>1.8987794370472757</v>
      </c>
      <c r="R12" s="38">
        <f t="shared" ca="1" si="15"/>
        <v>0.26392909020839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618553.50136025203</v>
      </c>
      <c r="F13" s="32">
        <f t="shared" ca="1" si="3"/>
        <v>618573.69176537392</v>
      </c>
      <c r="G13" s="217">
        <f t="shared" ca="1" si="4"/>
        <v>20.190405121888034</v>
      </c>
      <c r="H13" s="248">
        <f t="shared" si="5"/>
        <v>1.0000280400699242</v>
      </c>
      <c r="I13" s="249">
        <f t="shared" ca="1" si="6"/>
        <v>1.0000326413237941</v>
      </c>
      <c r="J13" s="250">
        <f t="shared" si="7"/>
        <v>8.2128143557568851E-5</v>
      </c>
      <c r="K13" s="35">
        <f t="shared" ca="1" si="8"/>
        <v>7.2004936385219809</v>
      </c>
      <c r="L13" s="35">
        <f t="shared" ca="1" si="9"/>
        <v>2.3698070599301944</v>
      </c>
      <c r="M13" s="35">
        <f t="shared" ca="1" si="10"/>
        <v>7.5804415530818856</v>
      </c>
      <c r="N13" s="36">
        <f t="shared" ca="1" si="11"/>
        <v>0.37544771921708858</v>
      </c>
      <c r="O13" s="37">
        <f t="shared" ca="1" si="12"/>
        <v>7.1274903184150817</v>
      </c>
      <c r="P13" s="35">
        <f t="shared" ca="1" si="13"/>
        <v>2.34589006827881</v>
      </c>
      <c r="Q13" s="35">
        <f t="shared" ca="1" si="14"/>
        <v>7.5036203563046744</v>
      </c>
      <c r="R13" s="38">
        <f t="shared" ca="1" si="15"/>
        <v>0.37164288239913235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629956.08094680798</v>
      </c>
      <c r="F14" s="32">
        <f t="shared" ca="1" si="3"/>
        <v>630120.85570538871</v>
      </c>
      <c r="G14" s="217">
        <f t="shared" ca="1" si="4"/>
        <v>164.77475858072285</v>
      </c>
      <c r="H14" s="248">
        <f t="shared" si="5"/>
        <v>1.0002289166743619</v>
      </c>
      <c r="I14" s="249">
        <f t="shared" ca="1" si="6"/>
        <v>1.0002615654702993</v>
      </c>
      <c r="J14" s="250">
        <f t="shared" si="7"/>
        <v>2.5170857583921178E-3</v>
      </c>
      <c r="K14" s="35">
        <f t="shared" ca="1" si="8"/>
        <v>40.479278113406998</v>
      </c>
      <c r="L14" s="35">
        <f t="shared" ca="1" si="9"/>
        <v>12.752400514450537</v>
      </c>
      <c r="M14" s="35">
        <f t="shared" ca="1" si="10"/>
        <v>42.440495702377333</v>
      </c>
      <c r="N14" s="36">
        <f t="shared" ca="1" si="11"/>
        <v>0.25756672968563821</v>
      </c>
      <c r="O14" s="37">
        <f t="shared" ca="1" si="12"/>
        <v>39.8215644734167</v>
      </c>
      <c r="P14" s="35">
        <f t="shared" ca="1" si="13"/>
        <v>12.54550972636134</v>
      </c>
      <c r="Q14" s="35">
        <f t="shared" ca="1" si="14"/>
        <v>41.751009705212041</v>
      </c>
      <c r="R14" s="38">
        <f t="shared" ca="1" si="15"/>
        <v>0.25338231452943261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463255.0667386764</v>
      </c>
      <c r="F15" s="32">
        <f t="shared" ca="1" si="3"/>
        <v>464079.57869712712</v>
      </c>
      <c r="G15" s="217">
        <f t="shared" ca="1" si="4"/>
        <v>824.51195845071925</v>
      </c>
      <c r="H15" s="248">
        <f t="shared" si="5"/>
        <v>1.00151786037126</v>
      </c>
      <c r="I15" s="249">
        <f t="shared" ca="1" si="6"/>
        <v>1.0017798228614212</v>
      </c>
      <c r="J15" s="250">
        <f t="shared" si="7"/>
        <v>0.5089513082712811</v>
      </c>
      <c r="K15" s="35">
        <f t="shared" ca="1" si="8"/>
        <v>486.93369769390364</v>
      </c>
      <c r="L15" s="35">
        <f t="shared" ca="1" si="9"/>
        <v>125.38412288667736</v>
      </c>
      <c r="M15" s="35">
        <f t="shared" ca="1" si="10"/>
        <v>502.81766498594629</v>
      </c>
      <c r="N15" s="36">
        <f t="shared" ca="1" si="11"/>
        <v>0.60983671592920807</v>
      </c>
      <c r="O15" s="37">
        <f t="shared" ca="1" si="12"/>
        <v>485.69293718112181</v>
      </c>
      <c r="P15" s="35">
        <f t="shared" ca="1" si="13"/>
        <v>125.06375363027354</v>
      </c>
      <c r="Q15" s="35">
        <f t="shared" ca="1" si="14"/>
        <v>501.53621175316829</v>
      </c>
      <c r="R15" s="38">
        <f t="shared" ca="1" si="15"/>
        <v>0.60828251987462822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702988.800221649</v>
      </c>
      <c r="F16" s="32">
        <f t="shared" ca="1" si="3"/>
        <v>713769.26057981793</v>
      </c>
      <c r="G16" s="217">
        <f t="shared" ca="1" si="4"/>
        <v>10780.46035816893</v>
      </c>
      <c r="H16" s="248">
        <f t="shared" si="5"/>
        <v>1.0135312746756635</v>
      </c>
      <c r="I16" s="249">
        <f t="shared" ca="1" si="6"/>
        <v>1.0153351808090967</v>
      </c>
      <c r="J16" s="250">
        <f t="shared" si="7"/>
        <v>30.77546548285892</v>
      </c>
      <c r="K16" s="35">
        <f t="shared" ca="1" si="8"/>
        <v>4698.5702659392491</v>
      </c>
      <c r="L16" s="35">
        <f t="shared" ca="1" si="9"/>
        <v>1453.4941966936838</v>
      </c>
      <c r="M16" s="35">
        <f t="shared" ca="1" si="10"/>
        <v>4918.2525274522704</v>
      </c>
      <c r="N16" s="36">
        <f t="shared" ca="1" si="11"/>
        <v>0.45621915614442643</v>
      </c>
      <c r="O16" s="37">
        <f t="shared" ca="1" si="12"/>
        <v>4659.6017362346483</v>
      </c>
      <c r="P16" s="35">
        <f t="shared" ca="1" si="13"/>
        <v>1441.4484082476158</v>
      </c>
      <c r="Q16" s="35">
        <f t="shared" ca="1" si="14"/>
        <v>4877.4646953064184</v>
      </c>
      <c r="R16" s="38">
        <f t="shared" ca="1" si="15"/>
        <v>0.45243565981952738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700128.91172468499</v>
      </c>
      <c r="F17" s="32">
        <f t="shared" ca="1" si="3"/>
        <v>754671.35557309829</v>
      </c>
      <c r="G17" s="217">
        <f t="shared" ca="1" si="4"/>
        <v>54542.443848413299</v>
      </c>
      <c r="H17" s="248">
        <f t="shared" si="5"/>
        <v>1.0616232458352048</v>
      </c>
      <c r="I17" s="249">
        <f t="shared" ca="1" si="6"/>
        <v>1.0779034302612278</v>
      </c>
      <c r="J17" s="250">
        <f t="shared" si="7"/>
        <v>297.6616852216797</v>
      </c>
      <c r="K17" s="35">
        <f t="shared" ca="1" si="8"/>
        <v>15433.209581407034</v>
      </c>
      <c r="L17" s="35">
        <f t="shared" ca="1" si="9"/>
        <v>4709.6679103284096</v>
      </c>
      <c r="M17" s="35">
        <f t="shared" ca="1" si="10"/>
        <v>16135.827521673968</v>
      </c>
      <c r="N17" s="36">
        <f t="shared" ca="1" si="11"/>
        <v>0.29583983377274681</v>
      </c>
      <c r="O17" s="37">
        <f t="shared" ca="1" si="12"/>
        <v>14657.500196766765</v>
      </c>
      <c r="P17" s="35">
        <f t="shared" ca="1" si="13"/>
        <v>4474.8502505381948</v>
      </c>
      <c r="Q17" s="35">
        <f t="shared" ca="1" si="14"/>
        <v>15325.357965899508</v>
      </c>
      <c r="R17" s="38">
        <f t="shared" ca="1" si="15"/>
        <v>0.2809804050675177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553453.92369091709</v>
      </c>
      <c r="F18" s="32">
        <f t="shared" ca="1" si="3"/>
        <v>702856.07085809344</v>
      </c>
      <c r="G18" s="217">
        <f t="shared" ca="1" si="4"/>
        <v>149402.14716717636</v>
      </c>
      <c r="H18" s="248">
        <f t="shared" si="5"/>
        <v>1.1781621752584932</v>
      </c>
      <c r="I18" s="249">
        <f t="shared" ca="1" si="6"/>
        <v>1.2699450501151597</v>
      </c>
      <c r="J18" s="250">
        <f t="shared" si="7"/>
        <v>3132.3889794009319</v>
      </c>
      <c r="K18" s="35">
        <f t="shared" ca="1" si="8"/>
        <v>47287.383026933465</v>
      </c>
      <c r="L18" s="35">
        <f t="shared" ca="1" si="9"/>
        <v>13329.736649538569</v>
      </c>
      <c r="M18" s="35">
        <f t="shared" ca="1" si="10"/>
        <v>49130.21954644582</v>
      </c>
      <c r="N18" s="36">
        <f t="shared" ca="1" si="11"/>
        <v>0.32884547162143951</v>
      </c>
      <c r="O18" s="37">
        <f t="shared" ca="1" si="12"/>
        <v>44880.577134272142</v>
      </c>
      <c r="P18" s="35">
        <f t="shared" ca="1" si="13"/>
        <v>12651.955940582431</v>
      </c>
      <c r="Q18" s="35">
        <f t="shared" ca="1" si="14"/>
        <v>46629.799410117463</v>
      </c>
      <c r="R18" s="38">
        <f t="shared" ca="1" si="15"/>
        <v>0.31210929892419931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138078.26998063194</v>
      </c>
      <c r="F19" s="42">
        <f t="shared" ca="1" si="3"/>
        <v>306826.33087857545</v>
      </c>
      <c r="G19" s="247">
        <f t="shared" ca="1" si="4"/>
        <v>168748.06089794351</v>
      </c>
      <c r="H19" s="251">
        <f t="shared" si="5"/>
        <v>1.7497756154992818</v>
      </c>
      <c r="I19" s="112">
        <f t="shared" ca="1" si="6"/>
        <v>2.2221188817155197</v>
      </c>
      <c r="J19" s="252">
        <f t="shared" si="7"/>
        <v>48602.107385590389</v>
      </c>
      <c r="K19" s="46">
        <f t="shared" ca="1" si="8"/>
        <v>108624.19742813351</v>
      </c>
      <c r="L19" s="46">
        <f t="shared" ca="1" si="9"/>
        <v>19452.652343089296</v>
      </c>
      <c r="M19" s="46">
        <f t="shared" ca="1" si="10"/>
        <v>110352.26300392405</v>
      </c>
      <c r="N19" s="47">
        <f t="shared" ca="1" si="11"/>
        <v>0.65394685080656167</v>
      </c>
      <c r="O19" s="48">
        <f t="shared" ca="1" si="12"/>
        <v>104033.96443043718</v>
      </c>
      <c r="P19" s="46">
        <f t="shared" ca="1" si="13"/>
        <v>18629.478554323665</v>
      </c>
      <c r="Q19" s="46">
        <f t="shared" ca="1" si="14"/>
        <v>105688.80369423941</v>
      </c>
      <c r="R19" s="49">
        <f t="shared" ca="1" si="15"/>
        <v>0.62631121881844043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9560558.4669949859</v>
      </c>
      <c r="F21" s="56">
        <f ca="1">SUM(F7:F19)</f>
        <v>9945049.0899570212</v>
      </c>
      <c r="G21" s="220">
        <f ca="1">SUM(G7:G19)</f>
        <v>384490.62296203477</v>
      </c>
      <c r="H21" s="210"/>
      <c r="I21" s="57"/>
      <c r="J21" s="226"/>
      <c r="K21" s="46">
        <f ca="1">SUMSQ(K7:K19)^0.5</f>
        <v>119565.09598738793</v>
      </c>
      <c r="L21" s="46">
        <f ca="1">SUM(D133:P145)^0.5</f>
        <v>28381.235783452641</v>
      </c>
      <c r="M21" s="151">
        <f ca="1">(K21^2+L21^2)^0.5</f>
        <v>122887.37414018261</v>
      </c>
      <c r="N21" s="47">
        <f ca="1">IF(ISERROR(M21/G21),"",M21/G21)</f>
        <v>0.31961084822689345</v>
      </c>
      <c r="O21" s="58">
        <f ca="1">SUMSQ(O7:O19)^0.5</f>
        <v>114342.13438712079</v>
      </c>
      <c r="P21" s="46">
        <f ca="1">SUM(D185:P197)^0.5</f>
        <v>27074.446734200119</v>
      </c>
      <c r="Q21" s="151">
        <f ca="1">(O21^2+P21^2)^0.5</f>
        <v>117503.82701072094</v>
      </c>
      <c r="R21" s="49">
        <f ca="1">IF(ISERROR(Q21/G21),"",Q21/G21)</f>
        <v>0.30560908379376384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2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2'!$D$5:$P$17</f>
        <v>300604.57484447316</v>
      </c>
      <c r="E26" s="71">
        <v>527679.36421279202</v>
      </c>
      <c r="F26" s="71">
        <v>606023.0313527399</v>
      </c>
      <c r="G26" s="71">
        <v>625411.76050601073</v>
      </c>
      <c r="H26" s="71">
        <v>635574.98348528985</v>
      </c>
      <c r="I26" s="71">
        <v>636509.07915578515</v>
      </c>
      <c r="J26" s="71">
        <v>636694.4750010136</v>
      </c>
      <c r="K26" s="71">
        <v>636706.85550448811</v>
      </c>
      <c r="L26" s="71">
        <v>636708.63482828555</v>
      </c>
      <c r="M26" s="71">
        <v>636708.89014693152</v>
      </c>
      <c r="N26" s="71">
        <v>636708.92040923575</v>
      </c>
      <c r="O26" s="71">
        <v>636708.9278190207</v>
      </c>
      <c r="P26" s="165">
        <v>636708.92906405963</v>
      </c>
      <c r="Q26" s="176">
        <f ca="1">OFFSET($Q$25,$C26,-$C26)</f>
        <v>636708.92906405963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302300.32627087954</v>
      </c>
      <c r="E27" s="71">
        <v>642468.43885465362</v>
      </c>
      <c r="F27" s="71">
        <v>778551.85770896694</v>
      </c>
      <c r="G27" s="71">
        <v>842933.40140719246</v>
      </c>
      <c r="H27" s="71">
        <v>854390.63770310162</v>
      </c>
      <c r="I27" s="71">
        <v>855578.46749977698</v>
      </c>
      <c r="J27" s="71">
        <v>855759.46669200074</v>
      </c>
      <c r="K27" s="71">
        <v>855788.84773639136</v>
      </c>
      <c r="L27" s="71">
        <v>855791.55427430733</v>
      </c>
      <c r="M27" s="71">
        <v>855792.11808001879</v>
      </c>
      <c r="N27" s="71">
        <v>855792.20562892943</v>
      </c>
      <c r="O27" s="71">
        <v>855792.22003023501</v>
      </c>
      <c r="P27" s="165">
        <v>0</v>
      </c>
      <c r="Q27" s="176">
        <f t="shared" ref="Q27:Q38" ca="1" si="20">OFFSET($Q$25,$C27,-$C27)</f>
        <v>855792.22003023501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367781.8497434546</v>
      </c>
      <c r="E28" s="71">
        <v>574490.06612763531</v>
      </c>
      <c r="F28" s="71">
        <v>655661.22182242165</v>
      </c>
      <c r="G28" s="71">
        <v>699483.78825849411</v>
      </c>
      <c r="H28" s="71">
        <v>714871.636434871</v>
      </c>
      <c r="I28" s="71">
        <v>716039.48045490263</v>
      </c>
      <c r="J28" s="71">
        <v>716231.23028182634</v>
      </c>
      <c r="K28" s="71">
        <v>716262.70621797035</v>
      </c>
      <c r="L28" s="71">
        <v>716267.33414250729</v>
      </c>
      <c r="M28" s="71">
        <v>716267.83662322781</v>
      </c>
      <c r="N28" s="71">
        <v>716267.89621897356</v>
      </c>
      <c r="O28" s="71">
        <v>0</v>
      </c>
      <c r="P28" s="165">
        <v>0</v>
      </c>
      <c r="Q28" s="176">
        <f t="shared" ca="1" si="20"/>
        <v>716267.89621897356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283356.87358498696</v>
      </c>
      <c r="E29" s="71">
        <v>702503.17354979506</v>
      </c>
      <c r="F29" s="71">
        <v>815824.23110107868</v>
      </c>
      <c r="G29" s="71">
        <v>872443.17033701111</v>
      </c>
      <c r="H29" s="71">
        <v>893356.74599433679</v>
      </c>
      <c r="I29" s="71">
        <v>894932.60629904107</v>
      </c>
      <c r="J29" s="71">
        <v>895189.93542066426</v>
      </c>
      <c r="K29" s="71">
        <v>895218.77949092397</v>
      </c>
      <c r="L29" s="71">
        <v>895222.66528736975</v>
      </c>
      <c r="M29" s="71">
        <v>895223.15408271423</v>
      </c>
      <c r="N29" s="71">
        <v>0</v>
      </c>
      <c r="O29" s="71">
        <v>0</v>
      </c>
      <c r="P29" s="165">
        <v>0</v>
      </c>
      <c r="Q29" s="176">
        <f t="shared" ca="1" si="20"/>
        <v>895223.15408271423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613741.56539458537</v>
      </c>
      <c r="E30" s="71">
        <v>852370.20390034537</v>
      </c>
      <c r="F30" s="71">
        <v>1002108.0309796379</v>
      </c>
      <c r="G30" s="71">
        <v>1072096.2015764648</v>
      </c>
      <c r="H30" s="71">
        <v>1083926.2868127185</v>
      </c>
      <c r="I30" s="71">
        <v>1086254.4522541915</v>
      </c>
      <c r="J30" s="71">
        <v>1086527.1892552217</v>
      </c>
      <c r="K30" s="71">
        <v>1086556.997340854</v>
      </c>
      <c r="L30" s="71">
        <v>1086560.4287761811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1086560.4287761811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800575.70318782248</v>
      </c>
      <c r="E31" s="71">
        <v>1369827.5166976317</v>
      </c>
      <c r="F31" s="71">
        <v>1485251.0681458903</v>
      </c>
      <c r="G31" s="71">
        <v>1551350.2337388245</v>
      </c>
      <c r="H31" s="71">
        <v>1562484.0149158197</v>
      </c>
      <c r="I31" s="71">
        <v>1563299.9790240526</v>
      </c>
      <c r="J31" s="71">
        <v>1563561.8322425876</v>
      </c>
      <c r="K31" s="71">
        <v>1563591.2841592026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1563591.2841592026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221064.2040358159</v>
      </c>
      <c r="E32" s="71">
        <v>492238.4907353351</v>
      </c>
      <c r="F32" s="71">
        <v>589052.88774477469</v>
      </c>
      <c r="G32" s="71">
        <v>611811.81153935695</v>
      </c>
      <c r="H32" s="71">
        <v>617740.86197771563</v>
      </c>
      <c r="I32" s="71">
        <v>618445.1238842064</v>
      </c>
      <c r="J32" s="71">
        <v>618553.50136025203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618553.50136025203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271448.18420886272</v>
      </c>
      <c r="E33" s="71">
        <v>441906.8341768891</v>
      </c>
      <c r="F33" s="71">
        <v>580623.30567054125</v>
      </c>
      <c r="G33" s="71">
        <v>622693.16112439765</v>
      </c>
      <c r="H33" s="71">
        <v>628059.6437531102</v>
      </c>
      <c r="I33" s="71">
        <v>629956.08094680798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629956.08094680798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263708.63407596434</v>
      </c>
      <c r="E34" s="71">
        <v>346557.74716442783</v>
      </c>
      <c r="F34" s="71">
        <v>411907.72609576338</v>
      </c>
      <c r="G34" s="71">
        <v>455925.34096954111</v>
      </c>
      <c r="H34" s="71">
        <v>463255.0667386764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463255.0667386764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201766.87846893599</v>
      </c>
      <c r="E35" s="71">
        <v>510063.01860960689</v>
      </c>
      <c r="F35" s="71">
        <v>664447.70055968384</v>
      </c>
      <c r="G35" s="71">
        <v>702988.800221649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702988.800221649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374504.86515123566</v>
      </c>
      <c r="E36" s="71">
        <v>575921.37986981531</v>
      </c>
      <c r="F36" s="71">
        <v>700128.91172468499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700128.91172468499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336548.28580991924</v>
      </c>
      <c r="E37" s="71">
        <v>553453.92369091709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553453.92369091709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138078.26998063194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138078.26998063194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4475480.2147575673</v>
      </c>
      <c r="E39" s="174">
        <f t="shared" si="21"/>
        <v>7589480.1575898444</v>
      </c>
      <c r="F39" s="174">
        <f t="shared" si="21"/>
        <v>8289579.9729061835</v>
      </c>
      <c r="G39" s="174">
        <f t="shared" si="21"/>
        <v>8057137.6696789423</v>
      </c>
      <c r="H39" s="174">
        <f t="shared" si="21"/>
        <v>7453659.8778156405</v>
      </c>
      <c r="I39" s="174">
        <f t="shared" si="21"/>
        <v>7001015.2695187638</v>
      </c>
      <c r="J39" s="174">
        <f t="shared" si="21"/>
        <v>6372517.6302535664</v>
      </c>
      <c r="K39" s="174">
        <f t="shared" si="21"/>
        <v>5754125.4704498295</v>
      </c>
      <c r="L39" s="174">
        <f t="shared" si="21"/>
        <v>4190550.6173086511</v>
      </c>
      <c r="M39" s="174">
        <f t="shared" si="21"/>
        <v>3103991.998932892</v>
      </c>
      <c r="N39" s="174">
        <f t="shared" si="21"/>
        <v>2208769.022257139</v>
      </c>
      <c r="O39" s="174">
        <f t="shared" si="21"/>
        <v>1492501.1478492557</v>
      </c>
      <c r="P39" s="175">
        <f t="shared" si="21"/>
        <v>636708.92906405963</v>
      </c>
      <c r="Q39" s="312">
        <f t="shared" ca="1" si="21"/>
        <v>9560558.4669949859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138078.26998063194</v>
      </c>
      <c r="E40" s="82">
        <f t="shared" ref="E40:P40" ca="1" si="22">OFFSET($C$39,-E$25,E$25)</f>
        <v>553453.92369091709</v>
      </c>
      <c r="F40" s="82">
        <f t="shared" ca="1" si="22"/>
        <v>700128.91172468499</v>
      </c>
      <c r="G40" s="82">
        <f t="shared" ca="1" si="22"/>
        <v>702988.800221649</v>
      </c>
      <c r="H40" s="82">
        <f t="shared" ca="1" si="22"/>
        <v>463255.0667386764</v>
      </c>
      <c r="I40" s="82">
        <f t="shared" ca="1" si="22"/>
        <v>629956.08094680798</v>
      </c>
      <c r="J40" s="82">
        <f t="shared" ca="1" si="22"/>
        <v>618553.50136025203</v>
      </c>
      <c r="K40" s="82">
        <f t="shared" ca="1" si="22"/>
        <v>1563591.2841592026</v>
      </c>
      <c r="L40" s="82">
        <f t="shared" ca="1" si="22"/>
        <v>1086560.4287761811</v>
      </c>
      <c r="M40" s="82">
        <f t="shared" ca="1" si="22"/>
        <v>895223.15408271423</v>
      </c>
      <c r="N40" s="82">
        <f t="shared" ca="1" si="22"/>
        <v>716267.89621897356</v>
      </c>
      <c r="O40" s="82">
        <f t="shared" ca="1" si="22"/>
        <v>855792.22003023501</v>
      </c>
      <c r="P40" s="254">
        <f t="shared" ca="1" si="22"/>
        <v>636708.92906405963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4337401.9447769355</v>
      </c>
      <c r="E41" s="82">
        <f t="shared" ref="E41:P41" ca="1" si="23">MAX(E39-E40, 1)</f>
        <v>7036026.2338989275</v>
      </c>
      <c r="F41" s="82">
        <f t="shared" ca="1" si="23"/>
        <v>7589451.0611814987</v>
      </c>
      <c r="G41" s="82">
        <f t="shared" ca="1" si="23"/>
        <v>7354148.8694572933</v>
      </c>
      <c r="H41" s="82">
        <f t="shared" ca="1" si="23"/>
        <v>6990404.8110769643</v>
      </c>
      <c r="I41" s="82">
        <f t="shared" ca="1" si="23"/>
        <v>6371059.188571956</v>
      </c>
      <c r="J41" s="82">
        <f t="shared" ca="1" si="23"/>
        <v>5753964.1288933139</v>
      </c>
      <c r="K41" s="82">
        <f t="shared" ca="1" si="23"/>
        <v>4190534.1862906269</v>
      </c>
      <c r="L41" s="82">
        <f t="shared" ca="1" si="23"/>
        <v>3103990.1885324698</v>
      </c>
      <c r="M41" s="82">
        <f t="shared" ca="1" si="23"/>
        <v>2208768.8448501779</v>
      </c>
      <c r="N41" s="82">
        <f t="shared" ca="1" si="23"/>
        <v>1492501.1260381653</v>
      </c>
      <c r="O41" s="82">
        <f t="shared" ca="1" si="23"/>
        <v>636708.9278190207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2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1.7553936578836262</v>
      </c>
      <c r="E46" s="79">
        <f t="shared" si="26"/>
        <v>1.1484683170372283</v>
      </c>
      <c r="F46" s="79">
        <f t="shared" si="26"/>
        <v>1.0319933866374551</v>
      </c>
      <c r="G46" s="79">
        <f t="shared" si="26"/>
        <v>1.0162504506967638</v>
      </c>
      <c r="H46" s="79">
        <f t="shared" si="26"/>
        <v>1.001469686024099</v>
      </c>
      <c r="I46" s="79">
        <f t="shared" si="26"/>
        <v>1.0002912697576511</v>
      </c>
      <c r="J46" s="79">
        <f t="shared" si="26"/>
        <v>1.000019444967658</v>
      </c>
      <c r="K46" s="79">
        <f t="shared" si="26"/>
        <v>1.0000027945730159</v>
      </c>
      <c r="L46" s="79">
        <f t="shared" si="26"/>
        <v>1.000000400997618</v>
      </c>
      <c r="M46" s="79">
        <f t="shared" si="26"/>
        <v>1.000000047529263</v>
      </c>
      <c r="N46" s="79">
        <f t="shared" si="26"/>
        <v>1.0000000116376333</v>
      </c>
      <c r="O46" s="79">
        <f t="shared" si="26"/>
        <v>1.0000000019554287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2.1252654496937682</v>
      </c>
      <c r="E47" s="79">
        <f t="shared" si="28"/>
        <v>1.2118133913269156</v>
      </c>
      <c r="F47" s="79">
        <f t="shared" si="28"/>
        <v>1.0826939696575641</v>
      </c>
      <c r="G47" s="79">
        <f t="shared" si="28"/>
        <v>1.0135921014362255</v>
      </c>
      <c r="H47" s="79">
        <f t="shared" si="28"/>
        <v>1.0013902654643649</v>
      </c>
      <c r="I47" s="79">
        <f t="shared" si="28"/>
        <v>1.0002115518320052</v>
      </c>
      <c r="J47" s="79">
        <f t="shared" si="28"/>
        <v>1.0000343332975377</v>
      </c>
      <c r="K47" s="79">
        <f t="shared" si="28"/>
        <v>1.0000031626234942</v>
      </c>
      <c r="L47" s="79">
        <f t="shared" si="28"/>
        <v>1.0000006588119603</v>
      </c>
      <c r="M47" s="79">
        <f t="shared" si="28"/>
        <v>1.000000102301609</v>
      </c>
      <c r="N47" s="79">
        <f t="shared" si="28"/>
        <v>1.0000000168280401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1.5620402870026608</v>
      </c>
      <c r="E48" s="79">
        <f t="shared" si="29"/>
        <v>1.1412925313781708</v>
      </c>
      <c r="F48" s="79">
        <f t="shared" si="29"/>
        <v>1.066837209487953</v>
      </c>
      <c r="G48" s="79">
        <f t="shared" si="29"/>
        <v>1.0219988632112376</v>
      </c>
      <c r="H48" s="79">
        <f t="shared" si="29"/>
        <v>1.0016336415665557</v>
      </c>
      <c r="I48" s="79">
        <f t="shared" si="29"/>
        <v>1.0002677922546979</v>
      </c>
      <c r="J48" s="79">
        <f t="shared" si="29"/>
        <v>1.0000439466122297</v>
      </c>
      <c r="K48" s="79">
        <f t="shared" si="29"/>
        <v>1.0000064612110846</v>
      </c>
      <c r="L48" s="79">
        <f t="shared" si="29"/>
        <v>1.0000007015267856</v>
      </c>
      <c r="M48" s="79">
        <f t="shared" si="29"/>
        <v>1.0000000832031577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2.4792169840873615</v>
      </c>
      <c r="E49" s="79">
        <f t="shared" si="30"/>
        <v>1.1613103852309519</v>
      </c>
      <c r="F49" s="79">
        <f t="shared" si="30"/>
        <v>1.0694009041132753</v>
      </c>
      <c r="G49" s="79">
        <f t="shared" si="30"/>
        <v>1.0239712755723069</v>
      </c>
      <c r="H49" s="79">
        <f t="shared" si="30"/>
        <v>1.0017639764984931</v>
      </c>
      <c r="I49" s="79">
        <f t="shared" si="30"/>
        <v>1.0002875402234894</v>
      </c>
      <c r="J49" s="79">
        <f t="shared" si="30"/>
        <v>1.0000322211735391</v>
      </c>
      <c r="K49" s="79">
        <f t="shared" si="30"/>
        <v>1.00000434061096</v>
      </c>
      <c r="L49" s="79">
        <f t="shared" si="30"/>
        <v>1.0000005460042103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1.3888096423000802</v>
      </c>
      <c r="E50" s="79">
        <f t="shared" si="31"/>
        <v>1.1756722916804341</v>
      </c>
      <c r="F50" s="79">
        <f t="shared" si="31"/>
        <v>1.0698409437238101</v>
      </c>
      <c r="G50" s="79">
        <f t="shared" si="31"/>
        <v>1.0110345370302201</v>
      </c>
      <c r="H50" s="79">
        <f t="shared" si="31"/>
        <v>1.0021479001568629</v>
      </c>
      <c r="I50" s="79">
        <f t="shared" si="31"/>
        <v>1.0002510802146443</v>
      </c>
      <c r="J50" s="79">
        <f t="shared" si="31"/>
        <v>1.0000274342749331</v>
      </c>
      <c r="K50" s="79">
        <f t="shared" si="31"/>
        <v>1.0000031580812929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1.7110530724865847</v>
      </c>
      <c r="E51" s="79">
        <f t="shared" si="32"/>
        <v>1.0842613760063169</v>
      </c>
      <c r="F51" s="79">
        <f t="shared" si="32"/>
        <v>1.0445036984053133</v>
      </c>
      <c r="G51" s="79">
        <f t="shared" si="32"/>
        <v>1.0071768327582369</v>
      </c>
      <c r="H51" s="79">
        <f t="shared" si="32"/>
        <v>1.0005222223718409</v>
      </c>
      <c r="I51" s="79">
        <f t="shared" si="32"/>
        <v>1.0001675003019563</v>
      </c>
      <c r="J51" s="79">
        <f t="shared" si="32"/>
        <v>1.0000188364259139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2.2266766023122617</v>
      </c>
      <c r="E52" s="79">
        <f t="shared" si="33"/>
        <v>1.1966818906518515</v>
      </c>
      <c r="F52" s="79">
        <f t="shared" si="33"/>
        <v>1.0386364692680079</v>
      </c>
      <c r="G52" s="79">
        <f t="shared" si="33"/>
        <v>1.0096909708615152</v>
      </c>
      <c r="H52" s="79">
        <f t="shared" si="33"/>
        <v>1.0011400604198921</v>
      </c>
      <c r="I52" s="79">
        <f t="shared" si="33"/>
        <v>1.000175241863603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1.6279601776111676</v>
      </c>
      <c r="E53" s="79">
        <f t="shared" si="34"/>
        <v>1.3139043363111373</v>
      </c>
      <c r="F53" s="79">
        <f t="shared" si="34"/>
        <v>1.0724563672229301</v>
      </c>
      <c r="G53" s="79">
        <f t="shared" si="34"/>
        <v>1.0086181814154218</v>
      </c>
      <c r="H53" s="79">
        <f t="shared" si="34"/>
        <v>1.0030195176725019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1.3141691335923338</v>
      </c>
      <c r="E54" s="79">
        <f t="shared" si="35"/>
        <v>1.188568801205675</v>
      </c>
      <c r="F54" s="79">
        <f t="shared" si="35"/>
        <v>1.1068628046650044</v>
      </c>
      <c r="G54" s="79">
        <f t="shared" si="35"/>
        <v>1.0160765921752635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2.5279819090234681</v>
      </c>
      <c r="E55" s="79">
        <f t="shared" si="36"/>
        <v>1.3026776620091334</v>
      </c>
      <c r="F55" s="79">
        <f t="shared" si="36"/>
        <v>1.0580047152386876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1.5378208228009054</v>
      </c>
      <c r="E56" s="79">
        <f t="shared" si="37"/>
        <v>1.2156675133035455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1.6445007953583963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1.7497756154992818</v>
      </c>
      <c r="E58" s="182" cm="1">
        <f t="array" ref="E58">IFERROR(SUMPRODUCT(F$26:F$38, --($C$26:$C$38&lt;$M$1+1-E$25))/SUMPRODUCT(E$26:E$38, --($C$26:$C$38&lt;$M$1+1-E$25)), 1)</f>
        <v>1.1781621752584932</v>
      </c>
      <c r="F58" s="182" cm="1">
        <f t="array" ref="F58">IFERROR(SUMPRODUCT(G$26:G$38, --($C$26:$C$38&lt;$M$1+1-F$25))/SUMPRODUCT(F$26:F$38, --($C$26:$C$38&lt;$M$1+1-F$25)), 1)</f>
        <v>1.0616232458352048</v>
      </c>
      <c r="G58" s="182" cm="1">
        <f t="array" ref="G58">IFERROR(SUMPRODUCT(H$26:H$38, --($C$26:$C$38&lt;$M$1+1-G$25))/SUMPRODUCT(G$26:G$38, --($C$26:$C$38&lt;$M$1+1-G$25)), 1)</f>
        <v>1.0135312746756635</v>
      </c>
      <c r="H58" s="182" cm="1">
        <f t="array" ref="H58">IFERROR(SUMPRODUCT(I$26:I$38, --($C$26:$C$38&lt;$M$1+1-H$25))/SUMPRODUCT(H$26:H$38, --($C$26:$C$38&lt;$M$1+1-H$25)), 1)</f>
        <v>1.00151786037126</v>
      </c>
      <c r="I58" s="182" cm="1">
        <f t="array" ref="I58">IFERROR(SUMPRODUCT(J$26:J$38, --($C$26:$C$38&lt;$M$1+1-I$25))/SUMPRODUCT(I$26:I$38, --($C$26:$C$38&lt;$M$1+1-I$25)), 1)</f>
        <v>1.0002289166743619</v>
      </c>
      <c r="J58" s="182" cm="1">
        <f t="array" ref="J58">IFERROR(SUMPRODUCT(K$26:K$38, --($C$26:$C$38&lt;$M$1+1-J$25))/SUMPRODUCT(J$26:J$38, --($C$26:$C$38&lt;$M$1+1-J$25)), 1)</f>
        <v>1.0000280400699242</v>
      </c>
      <c r="K58" s="182" cm="1">
        <f t="array" ref="K58">IFERROR(SUMPRODUCT(L$26:L$38, --($C$26:$C$38&lt;$M$1+1-K$25))/SUMPRODUCT(K$26:K$38, --($C$26:$C$38&lt;$M$1+1-K$25)), 1)</f>
        <v>1.000003920984126</v>
      </c>
      <c r="L58" s="182" cm="1">
        <f t="array" ref="L58">IFERROR(SUMPRODUCT(M$26:M$38, --($C$26:$C$38&lt;$M$1+1-L$25))/SUMPRODUCT(L$26:L$38, --($C$26:$C$38&lt;$M$1+1-L$25)), 1)</f>
        <v>1.0000005832494023</v>
      </c>
      <c r="M58" s="182" cm="1">
        <f t="array" ref="M58">IFERROR(SUMPRODUCT(N$26:N$38, --($C$26:$C$38&lt;$M$1+1-M$25))/SUMPRODUCT(M$26:M$38, --($C$26:$C$38&lt;$M$1+1-M$25)), 1)</f>
        <v>1.0000000803193876</v>
      </c>
      <c r="N58" s="182" cm="1">
        <f t="array" ref="N58">IFERROR(SUMPRODUCT(O$26:O$38, --($C$26:$C$38&lt;$M$1+1-N$25))/SUMPRODUCT(N$26:N$38, --($C$26:$C$38&lt;$M$1+1-N$25)), 1)</f>
        <v>1.0000000146137848</v>
      </c>
      <c r="O58" s="182" cm="1">
        <f t="array" ref="O58">IFERROR(SUMPRODUCT(P$26:P$38, --($C$26:$C$38&lt;$M$1+1-O$25))/SUMPRODUCT(O$26:O$38, --($C$26:$C$38&lt;$M$1+1-O$25)), 1)</f>
        <v>1.0000000019554287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2.2221188817155197</v>
      </c>
      <c r="E59" s="182">
        <f t="shared" ca="1" si="39"/>
        <v>1.2699450501151597</v>
      </c>
      <c r="F59" s="182">
        <f t="shared" ca="1" si="39"/>
        <v>1.0779034302612278</v>
      </c>
      <c r="G59" s="182">
        <f t="shared" ca="1" si="39"/>
        <v>1.0153351808090967</v>
      </c>
      <c r="H59" s="182">
        <f t="shared" ca="1" si="39"/>
        <v>1.0017798228614212</v>
      </c>
      <c r="I59" s="182">
        <f t="shared" ca="1" si="39"/>
        <v>1.0002615654702993</v>
      </c>
      <c r="J59" s="182">
        <f t="shared" ca="1" si="39"/>
        <v>1.0000326413237941</v>
      </c>
      <c r="K59" s="182">
        <f t="shared" ca="1" si="39"/>
        <v>1.000004601124854</v>
      </c>
      <c r="L59" s="182">
        <f t="shared" ca="1" si="39"/>
        <v>1.0000006801380612</v>
      </c>
      <c r="M59" s="182">
        <f t="shared" ca="1" si="39"/>
        <v>1.0000000968886025</v>
      </c>
      <c r="N59" s="182">
        <f t="shared" ca="1" si="39"/>
        <v>1.0000000165692136</v>
      </c>
      <c r="O59" s="182">
        <f t="shared" ca="1" si="39"/>
        <v>1.0000000019554287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2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636708.92906405963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855792.22003023501</v>
      </c>
      <c r="P65" s="256">
        <f ca="1">IF(O27="","",O27*OFFSET($C$58,0,MATCH(O$63,$D$63:$P$63,0)))</f>
        <v>855792.22170367569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716267.89621897356</v>
      </c>
      <c r="O66" s="87">
        <f ca="1">IF(N28="","",N28*OFFSET($C$58,0,MATCH(N$63,$D$63:$P$63,0)))</f>
        <v>716267.9066863585</v>
      </c>
      <c r="P66" s="229">
        <f t="shared" ref="P66:P76" ca="1" si="43">IF(P$63&gt;$J$1+1,"",IF(O66="","",O66*OFFSET($C$58,0,MATCH(O$63,$D$63:$P$63,0))))</f>
        <v>716267.90808696928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895223.15408271423</v>
      </c>
      <c r="N67" s="87">
        <f ca="1">IF(M29="","",M29*OFFSET($C$58,0,MATCH(M$63,$D$63:$P$63,0)))</f>
        <v>895223.22598648968</v>
      </c>
      <c r="O67" s="77">
        <f t="shared" ref="O67:O76" ca="1" si="44">IF(O$63&gt;$J$1+1,"",IF(N67="","",N67*OFFSET($C$58,0,MATCH(N$63,$D$63:$P$63,0))))</f>
        <v>895223.23906908929</v>
      </c>
      <c r="P67" s="229">
        <f t="shared" ca="1" si="43"/>
        <v>895223.24081963452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1086560.4287761811</v>
      </c>
      <c r="M68" s="87">
        <f ca="1">IF(L30="","",L30*OFFSET($C$58,0,MATCH(L$63,$D$63:$P$63,0)))</f>
        <v>1086561.0625119018</v>
      </c>
      <c r="N68" s="77">
        <f t="shared" ref="N68:N76" ca="1" si="45">IF(N$63&gt;$J$1+1,"",IF(M68="","",M68*OFFSET($C$58,0,MATCH(M$63,$D$63:$P$63,0))))</f>
        <v>1086561.1497838208</v>
      </c>
      <c r="O68" s="77">
        <f t="shared" ca="1" si="44"/>
        <v>1086561.1656625918</v>
      </c>
      <c r="P68" s="229">
        <f t="shared" ca="1" si="43"/>
        <v>1086561.1677872848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1563591.2841592026</v>
      </c>
      <c r="L69" s="87">
        <f ca="1">IF(K31="","",K31*OFFSET($C$58,0,MATCH(K$63,$D$63:$P$63,0)))</f>
        <v>1563597.4149758073</v>
      </c>
      <c r="M69" s="77">
        <f t="shared" ref="M69:M76" ca="1" si="46">IF(M$63&gt;$J$1+1,"",IF(L69="","",L69*OFFSET($C$58,0,MATCH(L$63,$D$63:$P$63,0))))</f>
        <v>1563598.326943065</v>
      </c>
      <c r="N69" s="77">
        <f t="shared" ca="1" si="45"/>
        <v>1563598.4525303252</v>
      </c>
      <c r="O69" s="77">
        <f t="shared" ca="1" si="44"/>
        <v>1563598.4753804165</v>
      </c>
      <c r="P69" s="229">
        <f t="shared" ca="1" si="43"/>
        <v>1563598.4784379217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618553.50136025203</v>
      </c>
      <c r="K70" s="87">
        <f ca="1">IF(J32="","",J32*OFFSET($C$58,0,MATCH(J$63,$D$63:$P$63,0)))</f>
        <v>618570.84564368206</v>
      </c>
      <c r="L70" s="77">
        <f t="shared" ref="L70:L76" ca="1" si="47">IF(L$63&gt;$J$1+1,"",IF(K70="","",K70*OFFSET($C$58,0,MATCH(K$63,$D$63:$P$63,0))))</f>
        <v>618573.27105014864</v>
      </c>
      <c r="M70" s="77">
        <f t="shared" ca="1" si="46"/>
        <v>618573.63183263934</v>
      </c>
      <c r="N70" s="77">
        <f t="shared" ca="1" si="45"/>
        <v>618573.6815160946</v>
      </c>
      <c r="O70" s="77">
        <f t="shared" ca="1" si="44"/>
        <v>618573.69055579731</v>
      </c>
      <c r="P70" s="229">
        <f t="shared" ca="1" si="43"/>
        <v>618573.69176537404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629956.08094680798</v>
      </c>
      <c r="J71" s="87">
        <f ca="1">IF(I33="","",I33*OFFSET($C$58,0,MATCH(I$63,$D$63:$P$63,0)))</f>
        <v>630100.28839785233</v>
      </c>
      <c r="K71" s="77">
        <f t="shared" ref="K71:K76" ca="1" si="48">IF(K$63&gt;$J$1+1,"",IF(J71="","",J71*OFFSET($C$58,0,MATCH(J$63,$D$63:$P$63,0))))</f>
        <v>630117.95645399822</v>
      </c>
      <c r="L71" s="77">
        <f t="shared" ca="1" si="47"/>
        <v>630120.42713650304</v>
      </c>
      <c r="M71" s="77">
        <f t="shared" ca="1" si="46"/>
        <v>630120.79465386563</v>
      </c>
      <c r="N71" s="77">
        <f t="shared" ca="1" si="45"/>
        <v>630120.84526478196</v>
      </c>
      <c r="O71" s="77">
        <f t="shared" ca="1" si="44"/>
        <v>630120.85447323241</v>
      </c>
      <c r="P71" s="229">
        <f t="shared" ca="1" si="43"/>
        <v>630120.85570538882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463255.0667386764</v>
      </c>
      <c r="I72" s="87">
        <f ca="1">IF(H34="","",H34*OFFSET($C$58,0,MATCH(H$63,$D$63:$P$63,0)))</f>
        <v>463958.22324626445</v>
      </c>
      <c r="J72" s="77">
        <f ca="1">IF(J$63&gt;$J$1+1,"",IF(I72="","",I72*OFFSET($C$58,0,MATCH(I$63,$D$63:$P$63,0))))</f>
        <v>464064.43101977283</v>
      </c>
      <c r="K72" s="77">
        <f t="shared" ca="1" si="48"/>
        <v>464077.44341886794</v>
      </c>
      <c r="L72" s="77">
        <f t="shared" ca="1" si="47"/>
        <v>464079.26305915683</v>
      </c>
      <c r="M72" s="77">
        <f t="shared" ca="1" si="46"/>
        <v>464079.53373310965</v>
      </c>
      <c r="N72" s="77">
        <f t="shared" ca="1" si="45"/>
        <v>464079.57100769359</v>
      </c>
      <c r="O72" s="77">
        <f t="shared" ca="1" si="44"/>
        <v>464079.57778965257</v>
      </c>
      <c r="P72" s="229">
        <f t="shared" ca="1" si="43"/>
        <v>464079.57869712712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702988.800221649</v>
      </c>
      <c r="H73" s="87">
        <f ca="1">IF(G35="","",G35*OFFSET($C$58,0,MATCH(G$63,$D$63:$P$63,0)))</f>
        <v>712501.13477136323</v>
      </c>
      <c r="I73" s="77">
        <f ca="1">IF(I$63&gt;$J$1+1,"",IF(H73="","",H73*OFFSET($C$58,0,MATCH(H$63,$D$63:$P$63,0))))</f>
        <v>713582.61200831051</v>
      </c>
      <c r="J73" s="77">
        <f ca="1">IF(J$63&gt;$J$1+1,"",IF(I73="","",I73*OFFSET($C$58,0,MATCH(I$63,$D$63:$P$63,0))))</f>
        <v>713745.96296673384</v>
      </c>
      <c r="K73" s="77">
        <f t="shared" ca="1" si="48"/>
        <v>713765.97645344352</v>
      </c>
      <c r="L73" s="77">
        <f t="shared" ca="1" si="47"/>
        <v>713768.77511850686</v>
      </c>
      <c r="M73" s="77">
        <f t="shared" ca="1" si="46"/>
        <v>713769.19142371835</v>
      </c>
      <c r="N73" s="77">
        <f t="shared" ca="1" si="45"/>
        <v>713769.24875322264</v>
      </c>
      <c r="O73" s="77">
        <f t="shared" ca="1" si="44"/>
        <v>713769.25918409287</v>
      </c>
      <c r="P73" s="229">
        <f t="shared" ca="1" si="43"/>
        <v>713769.26057981781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700128.91172468499</v>
      </c>
      <c r="G74" s="87">
        <f ca="1">IF(F36="","",F36*OFFSET($C$58,0,MATCH(F$63,$D$63:$P$63,0)))</f>
        <v>743273.12776822969</v>
      </c>
      <c r="H74" s="77">
        <f ca="1">IF(H$63&gt;$J$1+1,"",IF(G74="","",G74*OFFSET($C$58,0,MATCH(G$63,$D$63:$P$63,0))))</f>
        <v>753330.56061910116</v>
      </c>
      <c r="I74" s="77">
        <f ca="1">IF(I$63&gt;$J$1+1,"",IF(H74="","",H74*OFFSET($C$58,0,MATCH(H$63,$D$63:$P$63,0))))</f>
        <v>754474.01122352399</v>
      </c>
      <c r="J74" s="77">
        <f ca="1">IF(J$63&gt;$J$1+1,"",IF(I74="","",I74*OFFSET($C$58,0,MATCH(I$63,$D$63:$P$63,0))))</f>
        <v>754646.72290506575</v>
      </c>
      <c r="K74" s="77">
        <f t="shared" ca="1" si="48"/>
        <v>754667.88325194409</v>
      </c>
      <c r="L74" s="77">
        <f t="shared" ca="1" si="47"/>
        <v>754670.84229273477</v>
      </c>
      <c r="M74" s="77">
        <f t="shared" ca="1" si="46"/>
        <v>754671.28245405247</v>
      </c>
      <c r="N74" s="77">
        <f t="shared" ca="1" si="45"/>
        <v>754671.34306878771</v>
      </c>
      <c r="O74" s="77">
        <f t="shared" ca="1" si="44"/>
        <v>754671.35409739229</v>
      </c>
      <c r="P74" s="229">
        <f t="shared" ca="1" si="43"/>
        <v>754671.35557309829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553453.92369091709</v>
      </c>
      <c r="F75" s="87">
        <f ca="1">IF(E37="","",E37*OFFSET($C$58,0,MATCH(E$63,$D$63:$P$63,0)))</f>
        <v>652058.47864103899</v>
      </c>
      <c r="G75" s="77">
        <f ca="1">IF(G$63&gt;$J$1+1,"",IF(F75="","",F75*OFFSET($C$58,0,MATCH(F$63,$D$63:$P$63,0))))</f>
        <v>692240.43856926542</v>
      </c>
      <c r="H75" s="77">
        <f ca="1">IF(H$63&gt;$J$1+1,"",IF(G75="","",G75*OFFSET($C$58,0,MATCH(G$63,$D$63:$P$63,0))))</f>
        <v>701607.33408514794</v>
      </c>
      <c r="I75" s="77">
        <f ca="1">IF(I$63&gt;$J$1+1,"",IF(H75="","",H75*OFFSET($C$58,0,MATCH(H$63,$D$63:$P$63,0))))</f>
        <v>702672.27605374123</v>
      </c>
      <c r="J75" s="77">
        <f ca="1">IF(J$63&gt;$J$1+1,"",IF(I75="","",I75*OFFSET($C$58,0,MATCH(I$63,$D$63:$P$63,0))))</f>
        <v>702833.12945434172</v>
      </c>
      <c r="K75" s="88">
        <f t="shared" ca="1" si="48"/>
        <v>702852.83694443665</v>
      </c>
      <c r="L75" s="88">
        <f t="shared" ca="1" si="47"/>
        <v>702855.59281925322</v>
      </c>
      <c r="M75" s="77">
        <f t="shared" ca="1" si="46"/>
        <v>702856.00275935768</v>
      </c>
      <c r="N75" s="77">
        <f t="shared" ca="1" si="45"/>
        <v>702856.05921232142</v>
      </c>
      <c r="O75" s="77">
        <f t="shared" ca="1" si="44"/>
        <v>702856.06948370859</v>
      </c>
      <c r="P75" s="229">
        <f t="shared" ca="1" si="43"/>
        <v>702856.07085809356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138078.26998063194</v>
      </c>
      <c r="E76" s="90">
        <f ca="1">IF(D38="","",D38*OFFSET($C$58,0,MATCH(D$63,$D$63:$P$63,0)))</f>
        <v>241605.98984243628</v>
      </c>
      <c r="F76" s="91">
        <f ca="1">IF(F$63&gt;$J$1+1,"",IF(E76="","",E76*OFFSET($C$58,0,MATCH(E$63,$D$63:$P$63,0))))</f>
        <v>284651.03854824614</v>
      </c>
      <c r="G76" s="91">
        <f ca="1">IF(G$63&gt;$J$1+1,"",IF(F76="","",F76*OFFSET($C$58,0,MATCH(F$63,$D$63:$P$63,0))))</f>
        <v>302192.15947395109</v>
      </c>
      <c r="H76" s="91">
        <f ca="1">IF(H$63&gt;$J$1+1,"",IF(G76="","",G76*OFFSET($C$58,0,MATCH(G$63,$D$63:$P$63,0))))</f>
        <v>306281.20458862506</v>
      </c>
      <c r="I76" s="91">
        <f ca="1">IF(I$63&gt;$J$1+1,"",IF(H76="","",H76*OFFSET($C$58,0,MATCH(H$63,$D$63:$P$63,0))))</f>
        <v>306746.09669153189</v>
      </c>
      <c r="J76" s="91">
        <f ca="1">IF(J$63&gt;$J$1+1,"",IF(I76="","",I76*OFFSET($C$58,0,MATCH(I$63,$D$63:$P$63,0))))</f>
        <v>306816.31598785997</v>
      </c>
      <c r="K76" s="92">
        <f t="shared" ca="1" si="48"/>
        <v>306824.91913881415</v>
      </c>
      <c r="L76" s="92">
        <f t="shared" ca="1" si="47"/>
        <v>306826.12219445157</v>
      </c>
      <c r="M76" s="91">
        <f t="shared" ca="1" si="46"/>
        <v>306826.30115060398</v>
      </c>
      <c r="N76" s="91">
        <f t="shared" ca="1" si="45"/>
        <v>306826.32579470461</v>
      </c>
      <c r="O76" s="91">
        <f t="shared" ca="1" si="44"/>
        <v>306826.33027859853</v>
      </c>
      <c r="P76" s="230">
        <f t="shared" ca="1" si="43"/>
        <v>306826.33087857557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2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9.4878019028986014</v>
      </c>
      <c r="E81" s="77">
        <f t="shared" si="51"/>
        <v>465.26820142334526</v>
      </c>
      <c r="F81" s="77">
        <f t="shared" si="51"/>
        <v>532.04492486581125</v>
      </c>
      <c r="G81" s="77">
        <f t="shared" si="51"/>
        <v>4.6242434195925339</v>
      </c>
      <c r="H81" s="77">
        <f t="shared" si="51"/>
        <v>1.4750219081001333E-3</v>
      </c>
      <c r="I81" s="77">
        <f t="shared" si="51"/>
        <v>2.4746881016634902E-3</v>
      </c>
      <c r="J81" s="77">
        <f t="shared" si="51"/>
        <v>4.7036302850448768E-5</v>
      </c>
      <c r="K81" s="77">
        <f t="shared" si="51"/>
        <v>8.0785492473808682E-7</v>
      </c>
      <c r="L81" s="77">
        <f t="shared" si="51"/>
        <v>2.1148731210171436E-8</v>
      </c>
      <c r="M81" s="77">
        <f t="shared" si="51"/>
        <v>6.8458447839257603E-10</v>
      </c>
      <c r="N81" s="77">
        <f t="shared" si="51"/>
        <v>5.639635276108593E-12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42622.113692647377</v>
      </c>
      <c r="E82" s="77">
        <f t="shared" si="53"/>
        <v>727.53405032468686</v>
      </c>
      <c r="F82" s="77">
        <f t="shared" si="53"/>
        <v>345.65787431415799</v>
      </c>
      <c r="G82" s="77">
        <f t="shared" si="53"/>
        <v>3.1187649090022884E-3</v>
      </c>
      <c r="H82" s="77">
        <f t="shared" si="53"/>
        <v>1.3909872828392665E-2</v>
      </c>
      <c r="I82" s="77">
        <f t="shared" si="53"/>
        <v>2.5798920610094629E-4</v>
      </c>
      <c r="J82" s="77">
        <f t="shared" si="53"/>
        <v>3.3892108755693246E-5</v>
      </c>
      <c r="K82" s="77">
        <f t="shared" si="53"/>
        <v>4.9217344987572138E-7</v>
      </c>
      <c r="L82" s="77">
        <f t="shared" si="53"/>
        <v>4.8863131827189451E-9</v>
      </c>
      <c r="M82" s="77">
        <f t="shared" si="53"/>
        <v>4.1353420419128065E-10</v>
      </c>
      <c r="N82" s="77">
        <f t="shared" si="53"/>
        <v>4.1958860227375042E-12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12962.307103787993</v>
      </c>
      <c r="E83" s="77">
        <f t="shared" si="54"/>
        <v>780.94492878616984</v>
      </c>
      <c r="F83" s="77">
        <f t="shared" si="54"/>
        <v>17.824423707730958</v>
      </c>
      <c r="G83" s="77">
        <f t="shared" si="54"/>
        <v>50.153026514878256</v>
      </c>
      <c r="H83" s="77">
        <f t="shared" si="54"/>
        <v>9.5830581564261535E-3</v>
      </c>
      <c r="I83" s="77">
        <f t="shared" si="54"/>
        <v>1.0821581617014308E-3</v>
      </c>
      <c r="J83" s="77">
        <f t="shared" si="54"/>
        <v>1.8121945653634937E-4</v>
      </c>
      <c r="K83" s="77">
        <f t="shared" si="54"/>
        <v>4.6218663270428972E-6</v>
      </c>
      <c r="L83" s="77">
        <f t="shared" si="54"/>
        <v>1.0020250078728434E-8</v>
      </c>
      <c r="M83" s="77">
        <f t="shared" si="54"/>
        <v>5.9565764846658704E-12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150769.85996681367</v>
      </c>
      <c r="E84" s="77">
        <f t="shared" si="55"/>
        <v>199.49883729411283</v>
      </c>
      <c r="F84" s="77">
        <f t="shared" si="55"/>
        <v>49.350813518336878</v>
      </c>
      <c r="G84" s="77">
        <f t="shared" si="55"/>
        <v>95.090738264251485</v>
      </c>
      <c r="H84" s="77">
        <f t="shared" si="55"/>
        <v>5.4113430467165186E-2</v>
      </c>
      <c r="I84" s="77">
        <f t="shared" si="55"/>
        <v>3.0756332452038996E-3</v>
      </c>
      <c r="J84" s="77">
        <f t="shared" si="55"/>
        <v>1.5649376937644131E-5</v>
      </c>
      <c r="K84" s="77">
        <f t="shared" si="55"/>
        <v>1.5763610254713299E-7</v>
      </c>
      <c r="L84" s="77">
        <f t="shared" si="55"/>
        <v>1.2418567577954416E-9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79968.337250437107</v>
      </c>
      <c r="E85" s="77">
        <f t="shared" si="56"/>
        <v>5.2842863244800817</v>
      </c>
      <c r="F85" s="77">
        <f t="shared" si="56"/>
        <v>67.672915097964065</v>
      </c>
      <c r="G85" s="77">
        <f t="shared" si="56"/>
        <v>6.683124880485571</v>
      </c>
      <c r="H85" s="77">
        <f t="shared" si="56"/>
        <v>0.43026468202440016</v>
      </c>
      <c r="I85" s="77">
        <f t="shared" si="56"/>
        <v>5.3359264706131138E-4</v>
      </c>
      <c r="J85" s="77">
        <f t="shared" si="56"/>
        <v>3.9874197422013661E-7</v>
      </c>
      <c r="K85" s="77">
        <f t="shared" si="56"/>
        <v>6.3239869981734732E-7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1200.4114995998038</v>
      </c>
      <c r="E86" s="77">
        <f t="shared" si="57"/>
        <v>12078.262489882345</v>
      </c>
      <c r="F86" s="77">
        <f t="shared" si="57"/>
        <v>435.2957555204718</v>
      </c>
      <c r="G86" s="77">
        <f t="shared" si="57"/>
        <v>62.641865723454991</v>
      </c>
      <c r="H86" s="77">
        <f t="shared" si="57"/>
        <v>1.5488826320145821</v>
      </c>
      <c r="I86" s="77">
        <f t="shared" si="57"/>
        <v>5.8967218716672633E-3</v>
      </c>
      <c r="J86" s="77">
        <f t="shared" si="57"/>
        <v>1.3244473073348859E-4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50277.638036398384</v>
      </c>
      <c r="E87" s="77">
        <f t="shared" si="58"/>
        <v>168.82788777808736</v>
      </c>
      <c r="F87" s="77">
        <f t="shared" si="58"/>
        <v>311.25077275947501</v>
      </c>
      <c r="G87" s="77">
        <f t="shared" si="58"/>
        <v>9.0229598407155809</v>
      </c>
      <c r="H87" s="77">
        <f t="shared" si="58"/>
        <v>8.8171884914360066E-2</v>
      </c>
      <c r="I87" s="77">
        <f t="shared" si="58"/>
        <v>1.7817313169543657E-3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4028.0198519157948</v>
      </c>
      <c r="E88" s="77">
        <f t="shared" si="59"/>
        <v>8142.5462876264965</v>
      </c>
      <c r="F88" s="77">
        <f t="shared" si="59"/>
        <v>68.139930004459359</v>
      </c>
      <c r="G88" s="77">
        <f t="shared" si="59"/>
        <v>15.030869768413655</v>
      </c>
      <c r="H88" s="77">
        <f t="shared" si="59"/>
        <v>1.4162585755855415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50039.506308701726</v>
      </c>
      <c r="E89" s="77">
        <f t="shared" si="60"/>
        <v>37.531463633515784</v>
      </c>
      <c r="F89" s="77">
        <f t="shared" si="60"/>
        <v>843.01763603923678</v>
      </c>
      <c r="G89" s="77">
        <f t="shared" si="60"/>
        <v>2.9537766861703099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122191.03755364698</v>
      </c>
      <c r="E90" s="77">
        <f t="shared" si="61"/>
        <v>7908.0713320130053</v>
      </c>
      <c r="F90" s="77">
        <f t="shared" si="61"/>
        <v>8.7001211674736698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16824.568954467864</v>
      </c>
      <c r="E91" s="77">
        <f t="shared" si="62"/>
        <v>810.12002892307339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3729.8932211745814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48602.107385590389</v>
      </c>
      <c r="E93" s="98">
        <f t="shared" si="64"/>
        <v>3132.3889794009319</v>
      </c>
      <c r="F93" s="98">
        <f t="shared" si="64"/>
        <v>297.6616852216797</v>
      </c>
      <c r="G93" s="98">
        <f t="shared" si="64"/>
        <v>30.77546548285892</v>
      </c>
      <c r="H93" s="98">
        <f t="shared" si="64"/>
        <v>0.5089513082712811</v>
      </c>
      <c r="I93" s="98">
        <f t="shared" si="64"/>
        <v>2.5170857583921178E-3</v>
      </c>
      <c r="J93" s="98">
        <f t="shared" si="64"/>
        <v>8.2128143557568851E-5</v>
      </c>
      <c r="K93" s="98">
        <f t="shared" si="64"/>
        <v>1.6779823760052966E-6</v>
      </c>
      <c r="L93" s="98">
        <f t="shared" si="64"/>
        <v>1.2432383743138086E-8</v>
      </c>
      <c r="M93" s="99">
        <f t="shared" si="64"/>
        <v>5.5203762953426131E-10</v>
      </c>
      <c r="N93" s="99">
        <f t="shared" si="64"/>
        <v>9.8355212988460972E-12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48602.107385590389</v>
      </c>
      <c r="E94" s="99">
        <f t="shared" si="65"/>
        <v>3132.3889794009319</v>
      </c>
      <c r="F94" s="99">
        <f t="shared" si="65"/>
        <v>297.6616852216797</v>
      </c>
      <c r="G94" s="99">
        <f t="shared" si="65"/>
        <v>30.77546548285892</v>
      </c>
      <c r="H94" s="99">
        <f t="shared" si="65"/>
        <v>0.5089513082712811</v>
      </c>
      <c r="I94" s="99">
        <f t="shared" si="65"/>
        <v>2.5170857583921178E-3</v>
      </c>
      <c r="J94" s="99">
        <f t="shared" si="65"/>
        <v>8.2128143557568851E-5</v>
      </c>
      <c r="K94" s="99">
        <f t="shared" si="65"/>
        <v>1.6779823760052966E-6</v>
      </c>
      <c r="L94" s="99">
        <f t="shared" si="65"/>
        <v>1.2432383743138086E-8</v>
      </c>
      <c r="M94" s="100">
        <f t="shared" si="65"/>
        <v>5.5203762953426131E-10</v>
      </c>
      <c r="N94" s="100">
        <f t="shared" si="65"/>
        <v>9.8355212988460972E-12</v>
      </c>
      <c r="O94" s="100">
        <f t="shared" si="65"/>
        <v>1.7523711074129118E-13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2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2.0476595364441702E-19</v>
      </c>
      <c r="P100" s="136">
        <f t="shared" ca="1" si="68"/>
        <v>0</v>
      </c>
      <c r="Q100" s="292">
        <f t="shared" ca="1" si="69"/>
        <v>2.0476595364441702E-19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1.373162340975681E-17</v>
      </c>
      <c r="O101" s="136">
        <f t="shared" ca="1" si="68"/>
        <v>2.446530249647178E-19</v>
      </c>
      <c r="P101" s="136">
        <f t="shared" ca="1" si="68"/>
        <v>0</v>
      </c>
      <c r="Q101" s="292">
        <f t="shared" ca="1" si="69"/>
        <v>1.3976276434721527E-17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6.1664797021617002E-16</v>
      </c>
      <c r="N102" s="136">
        <f t="shared" ca="1" si="68"/>
        <v>1.0986668716665034E-17</v>
      </c>
      <c r="O102" s="136">
        <f t="shared" ca="1" si="68"/>
        <v>1.9574682873311761E-19</v>
      </c>
      <c r="P102" s="136">
        <f t="shared" ca="1" si="68"/>
        <v>0</v>
      </c>
      <c r="Q102" s="292">
        <f t="shared" ca="1" si="69"/>
        <v>6.2783038576156811E-16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1.1441949211046524E-14</v>
      </c>
      <c r="M103" s="136">
        <f t="shared" ca="1" si="68"/>
        <v>5.0805938101575991E-16</v>
      </c>
      <c r="N103" s="136">
        <f t="shared" ca="1" si="68"/>
        <v>9.0519719146359739E-18</v>
      </c>
      <c r="O103" s="136">
        <f t="shared" ca="1" si="68"/>
        <v>1.6127680207409507E-19</v>
      </c>
      <c r="P103" s="136">
        <f t="shared" ca="1" si="68"/>
        <v>0</v>
      </c>
      <c r="Q103" s="292">
        <f t="shared" ca="1" si="69"/>
        <v>1.1959221840778994E-14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1.0731507871639684E-12</v>
      </c>
      <c r="L104" s="136">
        <f t="shared" ca="1" si="68"/>
        <v>7.9511318717435703E-15</v>
      </c>
      <c r="M104" s="136">
        <f t="shared" ca="1" si="68"/>
        <v>3.5305585286401022E-16</v>
      </c>
      <c r="N104" s="136">
        <f t="shared" ca="1" si="68"/>
        <v>6.2903112979302232E-18</v>
      </c>
      <c r="O104" s="136">
        <f t="shared" ca="1" si="68"/>
        <v>1.1207296042759918E-19</v>
      </c>
      <c r="P104" s="136">
        <f t="shared" ca="1" si="68"/>
        <v>0</v>
      </c>
      <c r="Q104" s="292">
        <f t="shared" ca="1" si="69"/>
        <v>1.0814613772728343E-12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1.3276707320047077E-10</v>
      </c>
      <c r="K105" s="136">
        <f t="shared" ca="1" si="68"/>
        <v>2.7126548708452E-12</v>
      </c>
      <c r="L105" s="136">
        <f t="shared" ca="1" si="68"/>
        <v>2.0098458537795579E-14</v>
      </c>
      <c r="M105" s="136">
        <f t="shared" ca="1" si="68"/>
        <v>8.9243626376395894E-16</v>
      </c>
      <c r="N105" s="136">
        <f t="shared" ca="1" si="68"/>
        <v>1.590032247617022E-17</v>
      </c>
      <c r="O105" s="136">
        <f t="shared" ca="1" si="68"/>
        <v>2.8329221357363385E-19</v>
      </c>
      <c r="P105" s="136">
        <f t="shared" ca="1" si="68"/>
        <v>0</v>
      </c>
      <c r="Q105" s="292">
        <f t="shared" ca="1" si="69"/>
        <v>1.3550073514973222E-10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3.9938240526157877E-9</v>
      </c>
      <c r="J106" s="136">
        <f t="shared" ca="1" si="68"/>
        <v>1.3033407459996329E-10</v>
      </c>
      <c r="K106" s="136">
        <f t="shared" ca="1" si="68"/>
        <v>2.6629446125309217E-12</v>
      </c>
      <c r="L106" s="136">
        <f t="shared" ca="1" si="68"/>
        <v>1.9730147929479477E-14</v>
      </c>
      <c r="M106" s="136">
        <f t="shared" ca="1" si="68"/>
        <v>8.7608208702089484E-16</v>
      </c>
      <c r="N106" s="136">
        <f t="shared" ca="1" si="68"/>
        <v>1.5608944038733955E-17</v>
      </c>
      <c r="O106" s="136">
        <f t="shared" ca="1" si="68"/>
        <v>2.7810079417615581E-19</v>
      </c>
      <c r="P106" s="136">
        <f t="shared" ca="1" si="68"/>
        <v>0</v>
      </c>
      <c r="Q106" s="292">
        <f t="shared" ca="1" si="69"/>
        <v>4.1268416939453426E-9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1.0953140532562283E-6</v>
      </c>
      <c r="I107" s="136">
        <f t="shared" ca="1" si="68"/>
        <v>5.4227592531353993E-9</v>
      </c>
      <c r="J107" s="136">
        <f t="shared" ca="1" si="68"/>
        <v>1.7696581014200797E-10</v>
      </c>
      <c r="K107" s="136">
        <f t="shared" ca="1" si="68"/>
        <v>3.6157094924427594E-12</v>
      </c>
      <c r="L107" s="136">
        <f t="shared" ca="1" si="68"/>
        <v>2.6789322924789308E-14</v>
      </c>
      <c r="M107" s="136">
        <f t="shared" ca="1" si="68"/>
        <v>1.1895321830182193E-15</v>
      </c>
      <c r="N107" s="136">
        <f t="shared" ca="1" si="68"/>
        <v>2.1193609083073954E-17</v>
      </c>
      <c r="O107" s="136">
        <f t="shared" ca="1" si="68"/>
        <v>3.7760142536457684E-19</v>
      </c>
      <c r="P107" s="136">
        <f t="shared" ca="1" si="68"/>
        <v>0</v>
      </c>
      <c r="Q107" s="292">
        <f t="shared" ca="1" si="69"/>
        <v>1.1009174220294244E-6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4.261690591294717E-5</v>
      </c>
      <c r="H108" s="136">
        <f t="shared" ca="1" si="68"/>
        <v>7.1215294976877265E-7</v>
      </c>
      <c r="I108" s="136">
        <f t="shared" ca="1" si="68"/>
        <v>3.525777822831309E-9</v>
      </c>
      <c r="J108" s="136">
        <f t="shared" ca="1" si="68"/>
        <v>1.1505989841560991E-10</v>
      </c>
      <c r="K108" s="136">
        <f t="shared" ca="1" si="68"/>
        <v>2.3508674730275779E-12</v>
      </c>
      <c r="L108" s="136">
        <f t="shared" ca="1" si="68"/>
        <v>1.7417922546031597E-14</v>
      </c>
      <c r="M108" s="136">
        <f t="shared" ca="1" si="68"/>
        <v>7.7341183605095466E-16</v>
      </c>
      <c r="N108" s="136">
        <f t="shared" ca="1" si="68"/>
        <v>1.3779692846894045E-17</v>
      </c>
      <c r="O108" s="136">
        <f t="shared" ca="1" si="68"/>
        <v>2.4550946654143773E-19</v>
      </c>
      <c r="P108" s="136">
        <f t="shared" ca="1" si="68"/>
        <v>0</v>
      </c>
      <c r="Q108" s="292">
        <f t="shared" ca="1" si="69"/>
        <v>4.3332702069510022E-5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3.772281424572223E-4</v>
      </c>
      <c r="G109" s="136">
        <f t="shared" ca="1" si="68"/>
        <v>4.0307131305631738E-5</v>
      </c>
      <c r="H109" s="136">
        <f t="shared" ca="1" si="68"/>
        <v>6.7355529081951128E-7</v>
      </c>
      <c r="I109" s="136">
        <f t="shared" ca="1" si="68"/>
        <v>3.3346857688270423E-9</v>
      </c>
      <c r="J109" s="136">
        <f t="shared" ca="1" si="68"/>
        <v>1.0882381848471259E-10</v>
      </c>
      <c r="K109" s="136">
        <f t="shared" ca="1" si="68"/>
        <v>2.2234538591567205E-12</v>
      </c>
      <c r="L109" s="136">
        <f t="shared" ca="1" si="68"/>
        <v>1.6473896358602811E-14</v>
      </c>
      <c r="M109" s="136">
        <f t="shared" ca="1" si="68"/>
        <v>7.3149403414490421E-16</v>
      </c>
      <c r="N109" s="136">
        <f t="shared" ca="1" si="68"/>
        <v>1.3032853442377522E-17</v>
      </c>
      <c r="O109" s="136">
        <f t="shared" ca="1" si="68"/>
        <v>2.3220320885977212E-19</v>
      </c>
      <c r="P109" s="136">
        <f t="shared" ca="1" si="68"/>
        <v>0</v>
      </c>
      <c r="Q109" s="292">
        <f t="shared" ca="1" si="69"/>
        <v>4.1821227480393341E-4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4.0774070107074904E-3</v>
      </c>
      <c r="F110" s="136">
        <f t="shared" ca="1" si="68"/>
        <v>4.0503779569116266E-4</v>
      </c>
      <c r="G110" s="136">
        <f t="shared" ca="1" si="68"/>
        <v>4.3278615185818731E-5</v>
      </c>
      <c r="H110" s="136">
        <f t="shared" ca="1" si="68"/>
        <v>7.2321049138212722E-7</v>
      </c>
      <c r="I110" s="136">
        <f t="shared" ca="1" si="68"/>
        <v>3.5805222917098812E-9</v>
      </c>
      <c r="J110" s="136">
        <f t="shared" ca="1" si="68"/>
        <v>1.1684642421062634E-10</v>
      </c>
      <c r="K110" s="136">
        <f t="shared" ca="1" si="68"/>
        <v>2.3873692033355465E-12</v>
      </c>
      <c r="L110" s="136">
        <f t="shared" ca="1" si="68"/>
        <v>1.7688369229477149E-14</v>
      </c>
      <c r="M110" s="136">
        <f t="shared" ca="1" si="68"/>
        <v>7.8542053946806621E-16</v>
      </c>
      <c r="N110" s="136">
        <f t="shared" ca="1" si="68"/>
        <v>1.3993649030215682E-17</v>
      </c>
      <c r="O110" s="136">
        <f t="shared" ca="1" si="68"/>
        <v>2.4932147229615073E-19</v>
      </c>
      <c r="P110" s="136">
        <f t="shared" ca="1" si="68"/>
        <v>0</v>
      </c>
      <c r="Q110" s="292">
        <f t="shared" ca="1" si="69"/>
        <v>4.5264503318504269E-3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0.11496484116797757</v>
      </c>
      <c r="E111" s="137">
        <f t="shared" ca="1" si="68"/>
        <v>9.3402357699517123E-3</v>
      </c>
      <c r="F111" s="137">
        <f t="shared" ca="1" si="68"/>
        <v>9.2783195240559498E-4</v>
      </c>
      <c r="G111" s="137">
        <f t="shared" ca="1" si="68"/>
        <v>9.9139592532956187E-5</v>
      </c>
      <c r="H111" s="137">
        <f t="shared" ca="1" si="68"/>
        <v>1.6566794737618347E-6</v>
      </c>
      <c r="I111" s="137">
        <f t="shared" ca="1" si="68"/>
        <v>8.2020073778053565E-9</v>
      </c>
      <c r="J111" s="137">
        <f t="shared" ca="1" si="68"/>
        <v>2.676635293305377E-10</v>
      </c>
      <c r="K111" s="137">
        <f t="shared" ca="1" si="68"/>
        <v>5.4688166205920823E-12</v>
      </c>
      <c r="L111" s="137">
        <f t="shared" ca="1" si="68"/>
        <v>4.0519265934309735E-14</v>
      </c>
      <c r="M111" s="137">
        <f t="shared" ca="1" si="68"/>
        <v>1.799185854620262E-15</v>
      </c>
      <c r="N111" s="137">
        <f t="shared" ca="1" si="68"/>
        <v>3.2055662061926843E-17</v>
      </c>
      <c r="O111" s="137">
        <f t="shared" ca="1" si="68"/>
        <v>5.7112800552953986E-19</v>
      </c>
      <c r="P111" s="137">
        <f t="shared" ca="1" si="68"/>
        <v>0</v>
      </c>
      <c r="Q111" s="293">
        <f t="shared" ca="1" si="69"/>
        <v>0.12533371363752371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2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2.7522326513658303E-19</v>
      </c>
      <c r="P117" s="296" t="str">
        <f t="shared" ca="1" si="76"/>
        <v/>
      </c>
      <c r="Q117" s="292">
        <f t="shared" ca="1" si="74"/>
        <v>2.7522326513658303E-19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6.5899588548291728E-18</v>
      </c>
      <c r="O118" s="296">
        <f t="shared" ca="1" si="77"/>
        <v>2.7522326513658303E-19</v>
      </c>
      <c r="P118" s="296" t="str">
        <f t="shared" ca="1" si="77"/>
        <v/>
      </c>
      <c r="Q118" s="292">
        <f t="shared" ca="1" si="74"/>
        <v>6.8651821199657562E-18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2.4992997440303371E-16</v>
      </c>
      <c r="N119" s="296">
        <f t="shared" ca="1" si="78"/>
        <v>6.5899588548291728E-18</v>
      </c>
      <c r="O119" s="296">
        <f t="shared" ca="1" si="78"/>
        <v>2.7522326513658303E-19</v>
      </c>
      <c r="P119" s="296" t="str">
        <f t="shared" ca="1" si="78"/>
        <v/>
      </c>
      <c r="Q119" s="292">
        <f t="shared" ca="1" si="74"/>
        <v>2.567951565229995E-16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4.0052862559684434E-15</v>
      </c>
      <c r="M120" s="296">
        <f t="shared" ca="1" si="79"/>
        <v>2.4992997440303371E-16</v>
      </c>
      <c r="N120" s="296">
        <f t="shared" ca="1" si="79"/>
        <v>6.5899588548291728E-18</v>
      </c>
      <c r="O120" s="296">
        <f t="shared" ca="1" si="79"/>
        <v>2.7522326513658303E-19</v>
      </c>
      <c r="P120" s="296" t="str">
        <f t="shared" ca="1" si="79"/>
        <v/>
      </c>
      <c r="Q120" s="292">
        <f t="shared" ca="1" si="74"/>
        <v>4.2620814124914434E-15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4.0041893057158706E-13</v>
      </c>
      <c r="L121" s="296">
        <f t="shared" ca="1" si="80"/>
        <v>4.0052862559684434E-15</v>
      </c>
      <c r="M121" s="296">
        <f t="shared" ca="1" si="80"/>
        <v>2.4992997440303371E-16</v>
      </c>
      <c r="N121" s="296">
        <f t="shared" ca="1" si="80"/>
        <v>6.5899588548291728E-18</v>
      </c>
      <c r="O121" s="296">
        <f t="shared" ca="1" si="80"/>
        <v>2.7522326513658303E-19</v>
      </c>
      <c r="P121" s="296" t="str">
        <f t="shared" ca="1" si="80"/>
        <v/>
      </c>
      <c r="Q121" s="292">
        <f t="shared" ca="1" si="74"/>
        <v>4.0468101198407843E-13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1.4272514766145973E-11</v>
      </c>
      <c r="K122" s="296">
        <f t="shared" ca="1" si="81"/>
        <v>4.0041893057158706E-13</v>
      </c>
      <c r="L122" s="296">
        <f t="shared" ca="1" si="81"/>
        <v>4.0052862559684434E-15</v>
      </c>
      <c r="M122" s="296">
        <f t="shared" ca="1" si="81"/>
        <v>2.4992997440303371E-16</v>
      </c>
      <c r="N122" s="296">
        <f t="shared" ca="1" si="81"/>
        <v>6.5899588548291728E-18</v>
      </c>
      <c r="O122" s="296">
        <f t="shared" ca="1" si="81"/>
        <v>2.7522326513658303E-19</v>
      </c>
      <c r="P122" s="296" t="str">
        <f t="shared" ca="1" si="81"/>
        <v/>
      </c>
      <c r="Q122" s="292">
        <f t="shared" ca="1" si="74"/>
        <v>1.4677195778130054E-11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3.9490038841420257E-10</v>
      </c>
      <c r="J123" s="296">
        <f t="shared" ca="1" si="82"/>
        <v>1.4272514766145973E-11</v>
      </c>
      <c r="K123" s="296">
        <f t="shared" ca="1" si="82"/>
        <v>4.0041893057158706E-13</v>
      </c>
      <c r="L123" s="296">
        <f t="shared" ca="1" si="82"/>
        <v>4.0052862559684434E-15</v>
      </c>
      <c r="M123" s="296">
        <f t="shared" ca="1" si="82"/>
        <v>2.4992997440303371E-16</v>
      </c>
      <c r="N123" s="296">
        <f t="shared" ca="1" si="82"/>
        <v>6.5899588548291728E-18</v>
      </c>
      <c r="O123" s="296">
        <f t="shared" ca="1" si="82"/>
        <v>2.7522326513658303E-19</v>
      </c>
      <c r="P123" s="296" t="str">
        <f t="shared" ca="1" si="82"/>
        <v/>
      </c>
      <c r="Q123" s="292">
        <f t="shared" ca="1" si="74"/>
        <v>4.0957758419233267E-10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7.2586609581892151E-8</v>
      </c>
      <c r="I124" s="296">
        <f t="shared" ca="1" si="83"/>
        <v>3.9490038841420257E-10</v>
      </c>
      <c r="J124" s="296">
        <f t="shared" ca="1" si="83"/>
        <v>1.4272514766145973E-11</v>
      </c>
      <c r="K124" s="296">
        <f t="shared" ca="1" si="83"/>
        <v>4.0041893057158706E-13</v>
      </c>
      <c r="L124" s="296">
        <f t="shared" ca="1" si="83"/>
        <v>4.0052862559684434E-15</v>
      </c>
      <c r="M124" s="296">
        <f t="shared" ca="1" si="83"/>
        <v>2.4992997440303371E-16</v>
      </c>
      <c r="N124" s="296">
        <f t="shared" ca="1" si="83"/>
        <v>6.5899588548291728E-18</v>
      </c>
      <c r="O124" s="296">
        <f t="shared" ca="1" si="83"/>
        <v>2.7522326513658303E-19</v>
      </c>
      <c r="P124" s="296" t="str">
        <f t="shared" ca="1" si="83"/>
        <v/>
      </c>
      <c r="Q124" s="292">
        <f t="shared" ca="1" si="74"/>
        <v>7.2996187166084477E-8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4.0737831241526794E-6</v>
      </c>
      <c r="H125" s="296">
        <f t="shared" ca="1" si="84"/>
        <v>7.2586609581892151E-8</v>
      </c>
      <c r="I125" s="296">
        <f t="shared" ca="1" si="84"/>
        <v>3.9490038841420257E-10</v>
      </c>
      <c r="J125" s="296">
        <f t="shared" ca="1" si="84"/>
        <v>1.4272514766145973E-11</v>
      </c>
      <c r="K125" s="296">
        <f t="shared" ca="1" si="84"/>
        <v>4.0041893057158706E-13</v>
      </c>
      <c r="L125" s="296">
        <f t="shared" ca="1" si="84"/>
        <v>4.0052862559684434E-15</v>
      </c>
      <c r="M125" s="296">
        <f t="shared" ca="1" si="84"/>
        <v>2.4992997440303371E-16</v>
      </c>
      <c r="N125" s="296">
        <f t="shared" ca="1" si="84"/>
        <v>6.5899588548291728E-18</v>
      </c>
      <c r="O125" s="296">
        <f t="shared" ca="1" si="84"/>
        <v>2.7522326513658303E-19</v>
      </c>
      <c r="P125" s="296" t="str">
        <f t="shared" ca="1" si="84"/>
        <v/>
      </c>
      <c r="Q125" s="292">
        <f t="shared" ca="1" si="74"/>
        <v>4.1467793113187629E-6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3.4799398101578121E-5</v>
      </c>
      <c r="G126" s="296">
        <f t="shared" ca="1" si="85"/>
        <v>4.0737831241526794E-6</v>
      </c>
      <c r="H126" s="296">
        <f t="shared" ca="1" si="85"/>
        <v>7.2586609581892151E-8</v>
      </c>
      <c r="I126" s="296">
        <f t="shared" ca="1" si="85"/>
        <v>3.9490038841420257E-10</v>
      </c>
      <c r="J126" s="296">
        <f t="shared" ca="1" si="85"/>
        <v>1.4272514766145973E-11</v>
      </c>
      <c r="K126" s="296">
        <f t="shared" ca="1" si="85"/>
        <v>4.0041893057158706E-13</v>
      </c>
      <c r="L126" s="296">
        <f t="shared" ca="1" si="85"/>
        <v>4.0052862559684434E-15</v>
      </c>
      <c r="M126" s="296">
        <f t="shared" ca="1" si="85"/>
        <v>2.4992997440303371E-16</v>
      </c>
      <c r="N126" s="296">
        <f t="shared" ca="1" si="85"/>
        <v>6.5899588548291728E-18</v>
      </c>
      <c r="O126" s="296">
        <f t="shared" ca="1" si="85"/>
        <v>2.7522326513658303E-19</v>
      </c>
      <c r="P126" s="296" t="str">
        <f t="shared" ca="1" si="85"/>
        <v/>
      </c>
      <c r="Q126" s="292">
        <f t="shared" ca="1" si="74"/>
        <v>3.8946177412896883E-5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3.2072889348941711E-4</v>
      </c>
      <c r="F127" s="296">
        <f t="shared" ca="1" si="86"/>
        <v>3.4799398101578121E-5</v>
      </c>
      <c r="G127" s="296">
        <f t="shared" ca="1" si="86"/>
        <v>4.0737831241526794E-6</v>
      </c>
      <c r="H127" s="296">
        <f t="shared" ca="1" si="86"/>
        <v>7.2586609581892151E-8</v>
      </c>
      <c r="I127" s="296">
        <f t="shared" ca="1" si="86"/>
        <v>3.9490038841420257E-10</v>
      </c>
      <c r="J127" s="296">
        <f t="shared" ca="1" si="86"/>
        <v>1.4272514766145973E-11</v>
      </c>
      <c r="K127" s="296">
        <f t="shared" ca="1" si="86"/>
        <v>4.0041893057158706E-13</v>
      </c>
      <c r="L127" s="296">
        <f t="shared" ca="1" si="86"/>
        <v>4.0052862559684434E-15</v>
      </c>
      <c r="M127" s="296">
        <f t="shared" ca="1" si="86"/>
        <v>2.4992997440303371E-16</v>
      </c>
      <c r="N127" s="296">
        <f t="shared" ca="1" si="86"/>
        <v>6.5899588548291728E-18</v>
      </c>
      <c r="O127" s="296">
        <f t="shared" ca="1" si="86"/>
        <v>2.7522326513658303E-19</v>
      </c>
      <c r="P127" s="296" t="str">
        <f t="shared" ca="1" si="86"/>
        <v/>
      </c>
      <c r="Q127" s="292">
        <f t="shared" ca="1" si="74"/>
        <v>3.5967507090231397E-4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3.6598282979487286E-3</v>
      </c>
      <c r="E128" s="297">
        <f t="shared" ca="1" si="87"/>
        <v>3.2072889348941711E-4</v>
      </c>
      <c r="F128" s="297">
        <f t="shared" ca="1" si="87"/>
        <v>3.4799398101578121E-5</v>
      </c>
      <c r="G128" s="297">
        <f t="shared" ca="1" si="87"/>
        <v>4.0737831241526794E-6</v>
      </c>
      <c r="H128" s="297">
        <f t="shared" ca="1" si="87"/>
        <v>7.2586609581892151E-8</v>
      </c>
      <c r="I128" s="297">
        <f t="shared" ca="1" si="87"/>
        <v>3.9490038841420257E-10</v>
      </c>
      <c r="J128" s="297">
        <f t="shared" ca="1" si="87"/>
        <v>1.4272514766145973E-11</v>
      </c>
      <c r="K128" s="297">
        <f t="shared" ca="1" si="87"/>
        <v>4.0041893057158706E-13</v>
      </c>
      <c r="L128" s="297">
        <f t="shared" ca="1" si="87"/>
        <v>4.0052862559684434E-15</v>
      </c>
      <c r="M128" s="297">
        <f t="shared" ca="1" si="87"/>
        <v>2.4992997440303371E-16</v>
      </c>
      <c r="N128" s="297">
        <f t="shared" ca="1" si="87"/>
        <v>6.5899588548291728E-18</v>
      </c>
      <c r="O128" s="297">
        <f t="shared" ca="1" si="87"/>
        <v>2.7522326513658303E-19</v>
      </c>
      <c r="P128" s="297" t="str">
        <f t="shared" ca="1" si="87"/>
        <v/>
      </c>
      <c r="Q128" s="293">
        <f t="shared" ca="1" si="74"/>
        <v>4.0195033688510424E-3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2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636708.92906405963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2.0156810484401889E-7</v>
      </c>
      <c r="F134" s="35">
        <f t="shared" ca="1" si="89"/>
        <v>1.6870539499209404E-7</v>
      </c>
      <c r="G134" s="35">
        <f t="shared" ca="1" si="89"/>
        <v>2.1085544772200098E-7</v>
      </c>
      <c r="H134" s="35">
        <f t="shared" ca="1" si="89"/>
        <v>2.5592202152992097E-7</v>
      </c>
      <c r="I134" s="35">
        <f t="shared" ca="1" si="89"/>
        <v>3.6828049384264431E-7</v>
      </c>
      <c r="J134" s="35">
        <f t="shared" ca="1" si="89"/>
        <v>1.4569509232895051E-7</v>
      </c>
      <c r="K134" s="35">
        <f t="shared" ca="1" si="89"/>
        <v>1.48414841226736E-7</v>
      </c>
      <c r="L134" s="35">
        <f t="shared" ca="1" si="89"/>
        <v>1.0930648678784182E-7</v>
      </c>
      <c r="M134" s="35">
        <f t="shared" ca="1" si="89"/>
        <v>1.6811687872620989E-7</v>
      </c>
      <c r="N134" s="35">
        <f t="shared" ca="1" si="89"/>
        <v>1.7775070988622282E-7</v>
      </c>
      <c r="O134" s="35">
        <f t="shared" ca="1" si="89"/>
        <v>1.6554645226728267E-7</v>
      </c>
      <c r="P134" s="130">
        <f t="shared" ca="1" si="89"/>
        <v>7.2268011396875139E-8</v>
      </c>
      <c r="Q134" s="294">
        <f ca="1"/>
        <v>855792.22170367569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1.6870539499209404E-7</v>
      </c>
      <c r="F135" s="35">
        <f t="shared" ca="1" si="89"/>
        <v>3.5221110861815563E-6</v>
      </c>
      <c r="G135" s="35">
        <f t="shared" ca="1" si="89"/>
        <v>4.4020898681884952E-6</v>
      </c>
      <c r="H135" s="35">
        <f t="shared" ca="1" si="89"/>
        <v>5.342957700142137E-6</v>
      </c>
      <c r="I135" s="35">
        <f t="shared" ca="1" si="89"/>
        <v>7.6886978643948068E-6</v>
      </c>
      <c r="J135" s="35">
        <f t="shared" ca="1" si="89"/>
        <v>3.0417183749108302E-6</v>
      </c>
      <c r="K135" s="35">
        <f t="shared" ca="1" si="89"/>
        <v>3.0984993554181179E-6</v>
      </c>
      <c r="L135" s="35">
        <f t="shared" ca="1" si="89"/>
        <v>2.2820229840608067E-6</v>
      </c>
      <c r="M135" s="35">
        <f t="shared" ca="1" si="89"/>
        <v>3.509824462718413E-6</v>
      </c>
      <c r="N135" s="35">
        <f t="shared" ca="1" si="89"/>
        <v>3.7109527285493485E-6</v>
      </c>
      <c r="O135" s="35">
        <f t="shared" ca="1" si="89"/>
        <v>3.4561609297435121E-6</v>
      </c>
      <c r="P135" s="130">
        <f t="shared" ca="1" si="89"/>
        <v>1.5087600733169034E-6</v>
      </c>
      <c r="Q135" s="294">
        <f ca="1"/>
        <v>716267.90808696928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2.1085544772200098E-7</v>
      </c>
      <c r="F136" s="35">
        <f t="shared" ca="1" si="89"/>
        <v>4.4020898681884952E-6</v>
      </c>
      <c r="G136" s="35">
        <f t="shared" ca="1" si="89"/>
        <v>2.0580196867018262E-4</v>
      </c>
      <c r="H136" s="35">
        <f t="shared" ca="1" si="89"/>
        <v>2.4978845187984677E-4</v>
      </c>
      <c r="I136" s="35">
        <f t="shared" ca="1" si="89"/>
        <v>3.5945407849064036E-4</v>
      </c>
      <c r="J136" s="35">
        <f t="shared" ca="1" si="89"/>
        <v>1.4220328263187399E-4</v>
      </c>
      <c r="K136" s="35">
        <f t="shared" ca="1" si="89"/>
        <v>1.4485784851338149E-4</v>
      </c>
      <c r="L136" s="35">
        <f t="shared" ca="1" si="89"/>
        <v>1.0668678667016454E-4</v>
      </c>
      <c r="M136" s="35">
        <f t="shared" ca="1" si="89"/>
        <v>1.6408769601322588E-4</v>
      </c>
      <c r="N136" s="35">
        <f t="shared" ca="1" si="89"/>
        <v>1.7349063741211641E-4</v>
      </c>
      <c r="O136" s="35">
        <f t="shared" ca="1" si="89"/>
        <v>1.6157887382587315E-4</v>
      </c>
      <c r="P136" s="130">
        <f t="shared" ca="1" si="89"/>
        <v>7.0535996001227499E-5</v>
      </c>
      <c r="Q136" s="294">
        <f ca="1"/>
        <v>895223.24081963452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2.5592202152992097E-7</v>
      </c>
      <c r="F137" s="35">
        <f t="shared" ca="1" si="89"/>
        <v>5.342957700142137E-6</v>
      </c>
      <c r="G137" s="35">
        <f t="shared" ca="1" si="89"/>
        <v>2.4978845187984677E-4</v>
      </c>
      <c r="H137" s="35">
        <f t="shared" ca="1" si="89"/>
        <v>5.0318779770875417E-3</v>
      </c>
      <c r="I137" s="35">
        <f t="shared" ca="1" si="89"/>
        <v>7.2410435619393023E-3</v>
      </c>
      <c r="J137" s="35">
        <f t="shared" ca="1" si="89"/>
        <v>2.8646222864180909E-3</v>
      </c>
      <c r="K137" s="35">
        <f t="shared" ca="1" si="89"/>
        <v>2.9180973430004138E-3</v>
      </c>
      <c r="L137" s="35">
        <f t="shared" ca="1" si="89"/>
        <v>2.1491581706510033E-3</v>
      </c>
      <c r="M137" s="35">
        <f t="shared" ca="1" si="89"/>
        <v>3.3054741228675764E-3</v>
      </c>
      <c r="N137" s="35">
        <f t="shared" ca="1" si="89"/>
        <v>3.494892222018459E-3</v>
      </c>
      <c r="O137" s="35">
        <f t="shared" ca="1" si="89"/>
        <v>3.2549350085972297E-3</v>
      </c>
      <c r="P137" s="130">
        <f t="shared" ca="1" si="89"/>
        <v>1.420916468313112E-3</v>
      </c>
      <c r="Q137" s="294">
        <f ca="1"/>
        <v>1086561.1677872846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3.6828049384264431E-7</v>
      </c>
      <c r="F138" s="35">
        <f t="shared" ca="1" si="89"/>
        <v>7.6886978643948068E-6</v>
      </c>
      <c r="G138" s="35">
        <f t="shared" ca="1" si="89"/>
        <v>3.5945407849064036E-4</v>
      </c>
      <c r="H138" s="35">
        <f t="shared" ca="1" si="89"/>
        <v>7.2410435619393023E-3</v>
      </c>
      <c r="I138" s="35">
        <f t="shared" ca="1" si="89"/>
        <v>0.98938040699301144</v>
      </c>
      <c r="J138" s="35">
        <f t="shared" ca="1" si="89"/>
        <v>0.39140783222391273</v>
      </c>
      <c r="K138" s="35">
        <f t="shared" ca="1" si="89"/>
        <v>0.39871439968105193</v>
      </c>
      <c r="L138" s="35">
        <f t="shared" ca="1" si="89"/>
        <v>0.29365035127637995</v>
      </c>
      <c r="M138" s="35">
        <f t="shared" ca="1" si="89"/>
        <v>0.45164364846214478</v>
      </c>
      <c r="N138" s="35">
        <f t="shared" ca="1" si="89"/>
        <v>0.47752480142396325</v>
      </c>
      <c r="O138" s="35">
        <f t="shared" ca="1" si="89"/>
        <v>0.44473823365305742</v>
      </c>
      <c r="P138" s="130">
        <f t="shared" ca="1" si="89"/>
        <v>0.19414700404677435</v>
      </c>
      <c r="Q138" s="294">
        <f ca="1"/>
        <v>1563598.4784379217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1.4569509232895051E-7</v>
      </c>
      <c r="F139" s="35">
        <f t="shared" ca="1" si="89"/>
        <v>3.0417183749108302E-6</v>
      </c>
      <c r="G139" s="35">
        <f t="shared" ca="1" si="89"/>
        <v>1.4220328263187399E-4</v>
      </c>
      <c r="H139" s="35">
        <f t="shared" ca="1" si="89"/>
        <v>2.8646222864180909E-3</v>
      </c>
      <c r="I139" s="35">
        <f t="shared" ca="1" si="89"/>
        <v>0.39140783222391273</v>
      </c>
      <c r="J139" s="35">
        <f t="shared" ca="1" si="89"/>
        <v>5.6159855012949924</v>
      </c>
      <c r="K139" s="35">
        <f t="shared" ca="1" si="89"/>
        <v>5.7208213618100503</v>
      </c>
      <c r="L139" s="35">
        <f t="shared" ca="1" si="89"/>
        <v>4.2133446994359325</v>
      </c>
      <c r="M139" s="35">
        <f t="shared" ca="1" si="89"/>
        <v>6.4802591381573702</v>
      </c>
      <c r="N139" s="35">
        <f t="shared" ca="1" si="89"/>
        <v>6.8516062799979593</v>
      </c>
      <c r="O139" s="35">
        <f t="shared" ca="1" si="89"/>
        <v>6.3811790834024178</v>
      </c>
      <c r="P139" s="130">
        <f t="shared" ca="1" si="89"/>
        <v>2.7856539141066587</v>
      </c>
      <c r="Q139" s="294">
        <f ca="1"/>
        <v>618573.69176537392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1.48414841226736E-7</v>
      </c>
      <c r="F140" s="35">
        <f t="shared" ca="1" si="89"/>
        <v>3.0984993554181179E-6</v>
      </c>
      <c r="G140" s="35">
        <f t="shared" ca="1" si="89"/>
        <v>1.4485784851338149E-4</v>
      </c>
      <c r="H140" s="35">
        <f t="shared" ca="1" si="89"/>
        <v>2.9180973430004138E-3</v>
      </c>
      <c r="I140" s="35">
        <f t="shared" ca="1" si="89"/>
        <v>0.39871439968105193</v>
      </c>
      <c r="J140" s="35">
        <f t="shared" ca="1" si="89"/>
        <v>5.7208213618100503</v>
      </c>
      <c r="K140" s="35">
        <f t="shared" ca="1" si="89"/>
        <v>162.62371888095831</v>
      </c>
      <c r="L140" s="35">
        <f t="shared" ca="1" si="89"/>
        <v>119.77122525162241</v>
      </c>
      <c r="M140" s="35">
        <f t="shared" ca="1" si="89"/>
        <v>184.21198176096036</v>
      </c>
      <c r="N140" s="35">
        <f t="shared" ca="1" si="89"/>
        <v>194.76813259710951</v>
      </c>
      <c r="O140" s="35">
        <f t="shared" ca="1" si="89"/>
        <v>181.39546889468878</v>
      </c>
      <c r="P140" s="130">
        <f t="shared" ca="1" si="89"/>
        <v>79.186775880026843</v>
      </c>
      <c r="Q140" s="294">
        <f ca="1"/>
        <v>630120.85570538871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1.0930648678784182E-7</v>
      </c>
      <c r="F141" s="35">
        <f t="shared" ca="1" si="89"/>
        <v>2.2820229840608067E-6</v>
      </c>
      <c r="G141" s="35">
        <f t="shared" ca="1" si="89"/>
        <v>1.0668678667016454E-4</v>
      </c>
      <c r="H141" s="35">
        <f t="shared" ca="1" si="89"/>
        <v>2.1491581706510033E-3</v>
      </c>
      <c r="I141" s="35">
        <f t="shared" ca="1" si="89"/>
        <v>0.29365035127637995</v>
      </c>
      <c r="J141" s="35">
        <f t="shared" ca="1" si="89"/>
        <v>4.2133446994359325</v>
      </c>
      <c r="K141" s="35">
        <f t="shared" ca="1" si="89"/>
        <v>119.77122525162241</v>
      </c>
      <c r="L141" s="35">
        <f t="shared" ca="1" si="89"/>
        <v>15721.178272061406</v>
      </c>
      <c r="M141" s="35">
        <f t="shared" ca="1" si="89"/>
        <v>24179.67586980624</v>
      </c>
      <c r="N141" s="35">
        <f t="shared" ca="1" si="89"/>
        <v>25565.276867151162</v>
      </c>
      <c r="O141" s="35">
        <f t="shared" ca="1" si="89"/>
        <v>23809.980220595116</v>
      </c>
      <c r="P141" s="130">
        <f t="shared" ca="1" si="89"/>
        <v>10394.060992398598</v>
      </c>
      <c r="Q141" s="294">
        <f ca="1"/>
        <v>464079.57869712712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1.6811687872620989E-7</v>
      </c>
      <c r="F142" s="35">
        <f t="shared" ca="1" si="89"/>
        <v>3.509824462718413E-6</v>
      </c>
      <c r="G142" s="35">
        <f t="shared" ca="1" si="89"/>
        <v>1.6408769601322588E-4</v>
      </c>
      <c r="H142" s="35">
        <f t="shared" ca="1" si="89"/>
        <v>3.3054741228675764E-3</v>
      </c>
      <c r="I142" s="35">
        <f t="shared" ca="1" si="89"/>
        <v>0.45164364846214478</v>
      </c>
      <c r="J142" s="35">
        <f t="shared" ca="1" si="89"/>
        <v>6.4802591381573702</v>
      </c>
      <c r="K142" s="35">
        <f t="shared" ca="1" si="89"/>
        <v>184.21198176096036</v>
      </c>
      <c r="L142" s="35">
        <f t="shared" ca="1" si="89"/>
        <v>24179.67586980624</v>
      </c>
      <c r="M142" s="35">
        <f t="shared" ca="1" si="89"/>
        <v>2112645.3798222174</v>
      </c>
      <c r="N142" s="35">
        <f t="shared" ca="1" si="89"/>
        <v>2233709.1840303284</v>
      </c>
      <c r="O142" s="35">
        <f t="shared" ca="1" si="89"/>
        <v>2080344.0450379264</v>
      </c>
      <c r="P142" s="130">
        <f t="shared" ca="1" si="89"/>
        <v>908157.95263004059</v>
      </c>
      <c r="Q142" s="294">
        <f ca="1"/>
        <v>713769.26057981793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1.7775070988622282E-7</v>
      </c>
      <c r="F143" s="35">
        <f t="shared" ca="1" si="89"/>
        <v>3.7109527285493485E-6</v>
      </c>
      <c r="G143" s="35">
        <f t="shared" ca="1" si="89"/>
        <v>1.7349063741211641E-4</v>
      </c>
      <c r="H143" s="35">
        <f t="shared" ca="1" si="89"/>
        <v>3.494892222018459E-3</v>
      </c>
      <c r="I143" s="35">
        <f t="shared" ca="1" si="89"/>
        <v>0.47752480142396325</v>
      </c>
      <c r="J143" s="35">
        <f t="shared" ca="1" si="89"/>
        <v>6.8516062799979593</v>
      </c>
      <c r="K143" s="35">
        <f t="shared" ca="1" si="89"/>
        <v>194.76813259710951</v>
      </c>
      <c r="L143" s="35">
        <f t="shared" ca="1" si="89"/>
        <v>25565.276867151162</v>
      </c>
      <c r="M143" s="35">
        <f t="shared" ca="1" si="89"/>
        <v>2233709.1840303284</v>
      </c>
      <c r="N143" s="35">
        <f t="shared" ca="1" si="89"/>
        <v>22180971.825577166</v>
      </c>
      <c r="O143" s="35">
        <f t="shared" ca="1" si="89"/>
        <v>20658039.542656489</v>
      </c>
      <c r="P143" s="130">
        <f t="shared" ca="1" si="89"/>
        <v>9018105.8951079939</v>
      </c>
      <c r="Q143" s="294">
        <f ca="1"/>
        <v>754671.35557309829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1.6554645226728267E-7</v>
      </c>
      <c r="F144" s="35">
        <f t="shared" ca="1" si="89"/>
        <v>3.4561609297435121E-6</v>
      </c>
      <c r="G144" s="35">
        <f t="shared" ca="1" si="89"/>
        <v>1.6157887382587315E-4</v>
      </c>
      <c r="H144" s="35">
        <f t="shared" ca="1" si="89"/>
        <v>3.2549350085972297E-3</v>
      </c>
      <c r="I144" s="35">
        <f t="shared" ca="1" si="89"/>
        <v>0.44473823365305742</v>
      </c>
      <c r="J144" s="35">
        <f t="shared" ca="1" si="89"/>
        <v>6.3811790834024178</v>
      </c>
      <c r="K144" s="35">
        <f t="shared" ca="1" si="89"/>
        <v>181.39546889468878</v>
      </c>
      <c r="L144" s="35">
        <f t="shared" ca="1" si="89"/>
        <v>23809.980220595116</v>
      </c>
      <c r="M144" s="35">
        <f t="shared" ca="1" si="89"/>
        <v>2080344.0450379264</v>
      </c>
      <c r="N144" s="35">
        <f t="shared" ca="1" si="89"/>
        <v>20658039.542656489</v>
      </c>
      <c r="O144" s="35">
        <f t="shared" ca="1" si="89"/>
        <v>177681879.1460517</v>
      </c>
      <c r="P144" s="130">
        <f t="shared" ca="1" si="89"/>
        <v>77565637.265443191</v>
      </c>
      <c r="Q144" s="294">
        <f ca="1"/>
        <v>702856.07085809344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7.2268011396875139E-8</v>
      </c>
      <c r="F145" s="46">
        <f t="shared" ca="1" si="89"/>
        <v>1.5087600733169034E-6</v>
      </c>
      <c r="G145" s="46">
        <f t="shared" ca="1" si="89"/>
        <v>7.0535996001227499E-5</v>
      </c>
      <c r="H145" s="46">
        <f t="shared" ca="1" si="89"/>
        <v>1.420916468313112E-3</v>
      </c>
      <c r="I145" s="46">
        <f t="shared" ca="1" si="89"/>
        <v>0.19414700404677435</v>
      </c>
      <c r="J145" s="46">
        <f t="shared" ca="1" si="89"/>
        <v>2.7856539141066587</v>
      </c>
      <c r="K145" s="46">
        <f t="shared" ca="1" si="89"/>
        <v>79.186775880026843</v>
      </c>
      <c r="L145" s="46">
        <f t="shared" ca="1" si="89"/>
        <v>10394.060992398598</v>
      </c>
      <c r="M145" s="46">
        <f t="shared" ca="1" si="89"/>
        <v>908157.95263004059</v>
      </c>
      <c r="N145" s="46">
        <f t="shared" ca="1" si="89"/>
        <v>9018105.8951079939</v>
      </c>
      <c r="O145" s="46">
        <f t="shared" ca="1" si="89"/>
        <v>77565637.265443191</v>
      </c>
      <c r="P145" s="131">
        <f t="shared" ca="1" si="89"/>
        <v>378405683.18109757</v>
      </c>
      <c r="Q145" s="295">
        <f ca="1"/>
        <v>306826.33087857545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636708.92906405963</v>
      </c>
      <c r="E146" s="261">
        <f ca="1"/>
        <v>855792.22170367569</v>
      </c>
      <c r="F146" s="261">
        <f ca="1"/>
        <v>716267.90808696928</v>
      </c>
      <c r="G146" s="261">
        <f ca="1"/>
        <v>895223.24081963452</v>
      </c>
      <c r="H146" s="261">
        <f ca="1"/>
        <v>1086561.1677872846</v>
      </c>
      <c r="I146" s="261">
        <f ca="1"/>
        <v>1563598.4784379217</v>
      </c>
      <c r="J146" s="261">
        <f ca="1"/>
        <v>618573.69176537392</v>
      </c>
      <c r="K146" s="261">
        <f ca="1"/>
        <v>630120.85570538871</v>
      </c>
      <c r="L146" s="261">
        <f ca="1"/>
        <v>464079.57869712712</v>
      </c>
      <c r="M146" s="261">
        <f ca="1"/>
        <v>713769.26057981793</v>
      </c>
      <c r="N146" s="261">
        <f ca="1"/>
        <v>754671.35557309829</v>
      </c>
      <c r="O146" s="261">
        <f ca="1"/>
        <v>702856.07085809344</v>
      </c>
      <c r="P146" s="262">
        <f ca="1"/>
        <v>306826.33087857545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2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2.0476595364441702E-19</v>
      </c>
      <c r="P152" s="136"/>
      <c r="Q152" s="292">
        <f t="shared" si="93"/>
        <v>2.0476595364441702E-19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1.373162340975681E-17</v>
      </c>
      <c r="O153" s="136"/>
      <c r="P153" s="136"/>
      <c r="Q153" s="292">
        <f t="shared" si="93"/>
        <v>1.373162340975681E-17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6.1664797021617002E-16</v>
      </c>
      <c r="N154" s="136"/>
      <c r="O154" s="136"/>
      <c r="P154" s="136"/>
      <c r="Q154" s="292">
        <f t="shared" si="93"/>
        <v>6.1664797021617002E-16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1.1441949211046524E-14</v>
      </c>
      <c r="M155" s="136"/>
      <c r="N155" s="136"/>
      <c r="O155" s="136"/>
      <c r="P155" s="136"/>
      <c r="Q155" s="292">
        <f t="shared" si="93"/>
        <v>1.1441949211046524E-14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1.0731507871639684E-12</v>
      </c>
      <c r="L156" s="136"/>
      <c r="M156" s="136"/>
      <c r="N156" s="136"/>
      <c r="O156" s="136"/>
      <c r="P156" s="136"/>
      <c r="Q156" s="292">
        <f t="shared" si="93"/>
        <v>1.0731507871639684E-12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1.3276707320047077E-10</v>
      </c>
      <c r="K157" s="136"/>
      <c r="L157" s="136"/>
      <c r="M157" s="136"/>
      <c r="N157" s="136"/>
      <c r="O157" s="136"/>
      <c r="P157" s="136"/>
      <c r="Q157" s="292">
        <f t="shared" si="93"/>
        <v>1.3276707320047077E-10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3.9938240526157877E-9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3.9938240526157877E-9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1.0953140532562283E-6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1.0953140532562283E-6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4.261690591294717E-5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4.261690591294717E-5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3.772281424572223E-4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3.772281424572223E-4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4.0774070107074904E-3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4.0774070107074904E-3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0.11496484116797757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0.11496484116797757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2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2.7522326513658303E-19</v>
      </c>
      <c r="P169" s="296" t="str">
        <f t="shared" ca="1" si="100"/>
        <v/>
      </c>
      <c r="Q169" s="292">
        <f t="shared" ca="1" si="98"/>
        <v>2.7522326513658303E-19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6.5899588548291728E-18</v>
      </c>
      <c r="O170" s="296">
        <f t="shared" ca="1" si="101"/>
        <v>1.5781155640290037E-19</v>
      </c>
      <c r="P170" s="296" t="str">
        <f t="shared" ca="1" si="101"/>
        <v/>
      </c>
      <c r="Q170" s="292">
        <f t="shared" ca="1" si="98"/>
        <v>6.7477704112320733E-18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2.4992997440303371E-16</v>
      </c>
      <c r="N171" s="296">
        <f t="shared" ca="1" si="102"/>
        <v>2.1370165542681074E-18</v>
      </c>
      <c r="O171" s="296">
        <f t="shared" ca="1" si="102"/>
        <v>1.5781155640290037E-19</v>
      </c>
      <c r="P171" s="296" t="str">
        <f t="shared" ca="1" si="102"/>
        <v/>
      </c>
      <c r="Q171" s="292">
        <f t="shared" ca="1" si="98"/>
        <v>2.5222480251370469E-16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4.0052862559684434E-15</v>
      </c>
      <c r="M172" s="296">
        <f t="shared" ca="1" si="103"/>
        <v>7.2082370077569639E-17</v>
      </c>
      <c r="N172" s="296">
        <f t="shared" ca="1" si="103"/>
        <v>2.1370165542681074E-18</v>
      </c>
      <c r="O172" s="296">
        <f t="shared" ca="1" si="103"/>
        <v>1.5781155640290037E-19</v>
      </c>
      <c r="P172" s="296" t="str">
        <f t="shared" ca="1" si="103"/>
        <v/>
      </c>
      <c r="Q172" s="292">
        <f t="shared" ca="1" si="98"/>
        <v>4.0796634541566847E-15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4.0041893057158706E-13</v>
      </c>
      <c r="L173" s="296">
        <f t="shared" ca="1" si="104"/>
        <v>1.0385235614816284E-15</v>
      </c>
      <c r="M173" s="296">
        <f t="shared" ca="1" si="104"/>
        <v>7.2082370077569639E-17</v>
      </c>
      <c r="N173" s="296">
        <f t="shared" ca="1" si="104"/>
        <v>2.1370165542681074E-18</v>
      </c>
      <c r="O173" s="296">
        <f t="shared" ca="1" si="104"/>
        <v>1.5781155640290037E-19</v>
      </c>
      <c r="P173" s="296" t="str">
        <f t="shared" ca="1" si="104"/>
        <v/>
      </c>
      <c r="Q173" s="292">
        <f t="shared" ca="1" si="98"/>
        <v>4.0153183133125692E-13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1.4272514766145973E-11</v>
      </c>
      <c r="K174" s="296">
        <f t="shared" ca="1" si="105"/>
        <v>1.0880742053147089E-13</v>
      </c>
      <c r="L174" s="296">
        <f t="shared" ca="1" si="105"/>
        <v>1.0385235614816284E-15</v>
      </c>
      <c r="M174" s="296">
        <f t="shared" ca="1" si="105"/>
        <v>7.2082370077569639E-17</v>
      </c>
      <c r="N174" s="296">
        <f t="shared" ca="1" si="105"/>
        <v>2.1370165542681074E-18</v>
      </c>
      <c r="O174" s="296">
        <f t="shared" ca="1" si="105"/>
        <v>1.5781155640290037E-19</v>
      </c>
      <c r="P174" s="296" t="str">
        <f t="shared" ca="1" si="105"/>
        <v/>
      </c>
      <c r="Q174" s="292">
        <f t="shared" ca="1" si="98"/>
        <v>1.4382435087437115E-11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3.9490038841420257E-10</v>
      </c>
      <c r="J175" s="296">
        <f t="shared" ca="1" si="106"/>
        <v>1.3853730180208549E-12</v>
      </c>
      <c r="K175" s="296">
        <f t="shared" ca="1" si="106"/>
        <v>1.0880742053147089E-13</v>
      </c>
      <c r="L175" s="296">
        <f t="shared" ca="1" si="106"/>
        <v>1.0385235614816284E-15</v>
      </c>
      <c r="M175" s="296">
        <f t="shared" ca="1" si="106"/>
        <v>7.2082370077569639E-17</v>
      </c>
      <c r="N175" s="296">
        <f t="shared" ca="1" si="106"/>
        <v>2.1370165542681074E-18</v>
      </c>
      <c r="O175" s="296">
        <f t="shared" ca="1" si="106"/>
        <v>1.5781155640290037E-19</v>
      </c>
      <c r="P175" s="296" t="str">
        <f t="shared" ca="1" si="106"/>
        <v/>
      </c>
      <c r="Q175" s="292">
        <f t="shared" ca="1" si="98"/>
        <v>3.9639568175351457E-10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7.2586609581892151E-8</v>
      </c>
      <c r="I176" s="296">
        <f t="shared" ca="1" si="107"/>
        <v>3.553340358117563E-11</v>
      </c>
      <c r="J176" s="296">
        <f t="shared" ca="1" si="107"/>
        <v>1.3853730180208549E-12</v>
      </c>
      <c r="K176" s="296">
        <f t="shared" ca="1" si="107"/>
        <v>1.0880742053147089E-13</v>
      </c>
      <c r="L176" s="296">
        <f t="shared" ca="1" si="107"/>
        <v>1.0385235614816284E-15</v>
      </c>
      <c r="M176" s="296">
        <f t="shared" ca="1" si="107"/>
        <v>7.2082370077569639E-17</v>
      </c>
      <c r="N176" s="296">
        <f t="shared" ca="1" si="107"/>
        <v>2.1370165542681074E-18</v>
      </c>
      <c r="O176" s="296">
        <f t="shared" ca="1" si="107"/>
        <v>1.5781155640290037E-19</v>
      </c>
      <c r="P176" s="296" t="str">
        <f t="shared" ca="1" si="107"/>
        <v/>
      </c>
      <c r="Q176" s="292">
        <f t="shared" ca="1" si="98"/>
        <v>7.2623638278812633E-8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4.0737831241526794E-6</v>
      </c>
      <c r="H177" s="296">
        <f t="shared" ca="1" si="108"/>
        <v>4.51135619513244E-9</v>
      </c>
      <c r="I177" s="296">
        <f t="shared" ca="1" si="108"/>
        <v>3.553340358117563E-11</v>
      </c>
      <c r="J177" s="296">
        <f t="shared" ca="1" si="108"/>
        <v>1.3853730180208549E-12</v>
      </c>
      <c r="K177" s="296">
        <f t="shared" ca="1" si="108"/>
        <v>1.0880742053147089E-13</v>
      </c>
      <c r="L177" s="296">
        <f t="shared" ca="1" si="108"/>
        <v>1.0385235614816284E-15</v>
      </c>
      <c r="M177" s="296">
        <f t="shared" ca="1" si="108"/>
        <v>7.2082370077569639E-17</v>
      </c>
      <c r="N177" s="296">
        <f t="shared" ca="1" si="108"/>
        <v>2.1370165542681074E-18</v>
      </c>
      <c r="O177" s="296">
        <f t="shared" ca="1" si="108"/>
        <v>1.5781155640290037E-19</v>
      </c>
      <c r="P177" s="296" t="str">
        <f t="shared" ca="1" si="108"/>
        <v/>
      </c>
      <c r="Q177" s="292">
        <f t="shared" ca="1" si="98"/>
        <v>4.0783315090447329E-6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3.4799398101578121E-5</v>
      </c>
      <c r="G178" s="296">
        <f t="shared" ca="1" si="109"/>
        <v>3.5543936671066084E-7</v>
      </c>
      <c r="H178" s="296">
        <f t="shared" ca="1" si="109"/>
        <v>4.51135619513244E-9</v>
      </c>
      <c r="I178" s="296">
        <f t="shared" ca="1" si="109"/>
        <v>3.553340358117563E-11</v>
      </c>
      <c r="J178" s="296">
        <f t="shared" ca="1" si="109"/>
        <v>1.3853730180208549E-12</v>
      </c>
      <c r="K178" s="296">
        <f t="shared" ca="1" si="109"/>
        <v>1.0880742053147089E-13</v>
      </c>
      <c r="L178" s="296">
        <f t="shared" ca="1" si="109"/>
        <v>1.0385235614816284E-15</v>
      </c>
      <c r="M178" s="296">
        <f t="shared" ca="1" si="109"/>
        <v>7.2082370077569639E-17</v>
      </c>
      <c r="N178" s="296">
        <f t="shared" ca="1" si="109"/>
        <v>2.1370165542681074E-18</v>
      </c>
      <c r="O178" s="296">
        <f t="shared" ca="1" si="109"/>
        <v>1.5781155640290037E-19</v>
      </c>
      <c r="P178" s="296" t="str">
        <f t="shared" ca="1" si="109"/>
        <v/>
      </c>
      <c r="Q178" s="292">
        <f t="shared" ca="1" si="98"/>
        <v>3.5159385853180827E-5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3.2072889348941711E-4</v>
      </c>
      <c r="F179" s="296">
        <f t="shared" ca="1" si="110"/>
        <v>2.9391193282607707E-6</v>
      </c>
      <c r="G179" s="296">
        <f t="shared" ca="1" si="110"/>
        <v>3.5543936671066084E-7</v>
      </c>
      <c r="H179" s="296">
        <f t="shared" ca="1" si="110"/>
        <v>4.51135619513244E-9</v>
      </c>
      <c r="I179" s="296">
        <f t="shared" ca="1" si="110"/>
        <v>3.553340358117563E-11</v>
      </c>
      <c r="J179" s="296">
        <f t="shared" ca="1" si="110"/>
        <v>1.3853730180208549E-12</v>
      </c>
      <c r="K179" s="296">
        <f t="shared" ca="1" si="110"/>
        <v>1.0880742053147089E-13</v>
      </c>
      <c r="L179" s="296">
        <f t="shared" ca="1" si="110"/>
        <v>1.0385235614816284E-15</v>
      </c>
      <c r="M179" s="296">
        <f t="shared" ca="1" si="110"/>
        <v>7.2082370077569639E-17</v>
      </c>
      <c r="N179" s="296">
        <f t="shared" ca="1" si="110"/>
        <v>2.1370165542681074E-18</v>
      </c>
      <c r="O179" s="296">
        <f t="shared" ca="1" si="110"/>
        <v>1.5781155640290037E-19</v>
      </c>
      <c r="P179" s="296" t="str">
        <f t="shared" ca="1" si="110"/>
        <v/>
      </c>
      <c r="Q179" s="292">
        <f t="shared" ca="1" si="98"/>
        <v>3.2402800056928065E-4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3.6598282979487286E-3</v>
      </c>
      <c r="E180" s="297">
        <f t="shared" ca="1" si="111"/>
        <v>2.3388777736673698E-5</v>
      </c>
      <c r="F180" s="297">
        <f t="shared" ca="1" si="111"/>
        <v>2.9391193282607707E-6</v>
      </c>
      <c r="G180" s="297">
        <f t="shared" ca="1" si="111"/>
        <v>3.5543936671066084E-7</v>
      </c>
      <c r="H180" s="297">
        <f t="shared" ca="1" si="111"/>
        <v>4.51135619513244E-9</v>
      </c>
      <c r="I180" s="297">
        <f t="shared" ca="1" si="111"/>
        <v>3.553340358117563E-11</v>
      </c>
      <c r="J180" s="297">
        <f t="shared" ca="1" si="111"/>
        <v>1.3853730180208549E-12</v>
      </c>
      <c r="K180" s="297">
        <f t="shared" ca="1" si="111"/>
        <v>1.0880742053147089E-13</v>
      </c>
      <c r="L180" s="297">
        <f t="shared" ca="1" si="111"/>
        <v>1.0385235614816284E-15</v>
      </c>
      <c r="M180" s="297">
        <f t="shared" ca="1" si="111"/>
        <v>7.2082370077569639E-17</v>
      </c>
      <c r="N180" s="297">
        <f t="shared" ca="1" si="111"/>
        <v>2.1370165542681074E-18</v>
      </c>
      <c r="O180" s="297">
        <f t="shared" ca="1" si="111"/>
        <v>1.5781155640290037E-19</v>
      </c>
      <c r="P180" s="297" t="str">
        <f t="shared" ca="1" si="111"/>
        <v/>
      </c>
      <c r="Q180" s="293">
        <f t="shared" ca="1" si="98"/>
        <v>3.686516182765266E-3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2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636708.92906405963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2.0156810484401889E-7</v>
      </c>
      <c r="F186" s="35">
        <f t="shared" ca="1" si="113"/>
        <v>1.6870539499209404E-7</v>
      </c>
      <c r="G186" s="35">
        <f t="shared" ca="1" si="113"/>
        <v>2.1085544772200098E-7</v>
      </c>
      <c r="H186" s="35">
        <f t="shared" ca="1" si="113"/>
        <v>2.5592202152992097E-7</v>
      </c>
      <c r="I186" s="35">
        <f t="shared" ca="1" si="113"/>
        <v>3.6828049384264431E-7</v>
      </c>
      <c r="J186" s="35">
        <f t="shared" ca="1" si="113"/>
        <v>1.4569509232895051E-7</v>
      </c>
      <c r="K186" s="35">
        <f t="shared" ca="1" si="113"/>
        <v>1.48414841226736E-7</v>
      </c>
      <c r="L186" s="35">
        <f t="shared" ca="1" si="113"/>
        <v>1.0930648678784182E-7</v>
      </c>
      <c r="M186" s="35">
        <f t="shared" ca="1" si="113"/>
        <v>1.6811687872620989E-7</v>
      </c>
      <c r="N186" s="35">
        <f t="shared" ca="1" si="113"/>
        <v>1.7775070988622282E-7</v>
      </c>
      <c r="O186" s="35">
        <f t="shared" ca="1" si="113"/>
        <v>1.6554645226728267E-7</v>
      </c>
      <c r="P186" s="130">
        <f t="shared" ca="1" si="113"/>
        <v>7.2268011396875139E-8</v>
      </c>
      <c r="Q186" s="294">
        <f ca="1"/>
        <v>855792.22170367569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1.6870539499209404E-7</v>
      </c>
      <c r="F187" s="35">
        <f t="shared" ca="1" si="113"/>
        <v>3.4618742164595208E-6</v>
      </c>
      <c r="G187" s="35">
        <f t="shared" ca="1" si="113"/>
        <v>4.3268031701240565E-6</v>
      </c>
      <c r="H187" s="35">
        <f t="shared" ca="1" si="113"/>
        <v>5.2515798193658865E-6</v>
      </c>
      <c r="I187" s="35">
        <f t="shared" ca="1" si="113"/>
        <v>7.5572019858557364E-6</v>
      </c>
      <c r="J187" s="35">
        <f t="shared" ca="1" si="113"/>
        <v>2.989697416741886E-6</v>
      </c>
      <c r="K187" s="35">
        <f t="shared" ca="1" si="113"/>
        <v>3.0455073010963788E-6</v>
      </c>
      <c r="L187" s="35">
        <f t="shared" ca="1" si="113"/>
        <v>2.2429947087367059E-6</v>
      </c>
      <c r="M187" s="35">
        <f t="shared" ca="1" si="113"/>
        <v>3.4497977248516097E-6</v>
      </c>
      <c r="N187" s="35">
        <f t="shared" ca="1" si="113"/>
        <v>3.6474861965222163E-6</v>
      </c>
      <c r="O187" s="35">
        <f t="shared" ca="1" si="113"/>
        <v>3.3970519719141743E-6</v>
      </c>
      <c r="P187" s="130">
        <f t="shared" ca="1" si="113"/>
        <v>1.4829565192113093E-6</v>
      </c>
      <c r="Q187" s="294">
        <f ca="1"/>
        <v>716267.90808696928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2.1085544772200098E-7</v>
      </c>
      <c r="F188" s="35">
        <f t="shared" ca="1" si="113"/>
        <v>4.3268031701240565E-6</v>
      </c>
      <c r="G188" s="35">
        <f t="shared" ca="1" si="113"/>
        <v>2.021391743037776E-4</v>
      </c>
      <c r="H188" s="35">
        <f t="shared" ca="1" si="113"/>
        <v>2.4534280084817571E-4</v>
      </c>
      <c r="I188" s="35">
        <f t="shared" ca="1" si="113"/>
        <v>3.5305663544291712E-4</v>
      </c>
      <c r="J188" s="35">
        <f t="shared" ca="1" si="113"/>
        <v>1.3967239633436214E-4</v>
      </c>
      <c r="K188" s="35">
        <f t="shared" ca="1" si="113"/>
        <v>1.4227971714324541E-4</v>
      </c>
      <c r="L188" s="35">
        <f t="shared" ca="1" si="113"/>
        <v>1.0478801104760683E-4</v>
      </c>
      <c r="M188" s="35">
        <f t="shared" ca="1" si="113"/>
        <v>1.6116731827127721E-4</v>
      </c>
      <c r="N188" s="35">
        <f t="shared" ca="1" si="113"/>
        <v>1.7040290927499883E-4</v>
      </c>
      <c r="O188" s="35">
        <f t="shared" ca="1" si="113"/>
        <v>1.5870314725919516E-4</v>
      </c>
      <c r="P188" s="130">
        <f t="shared" ca="1" si="113"/>
        <v>6.9280620017938887E-5</v>
      </c>
      <c r="Q188" s="294">
        <f ca="1"/>
        <v>895223.24081963452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2.5592202152992097E-7</v>
      </c>
      <c r="F189" s="35">
        <f t="shared" ca="1" si="113"/>
        <v>5.2515798193658865E-6</v>
      </c>
      <c r="G189" s="35">
        <f t="shared" ca="1" si="113"/>
        <v>2.4534280084817571E-4</v>
      </c>
      <c r="H189" s="35">
        <f t="shared" ca="1" si="113"/>
        <v>4.8165125679520615E-3</v>
      </c>
      <c r="I189" s="35">
        <f t="shared" ca="1" si="113"/>
        <v>6.9311254128136919E-3</v>
      </c>
      <c r="J189" s="35">
        <f t="shared" ca="1" si="113"/>
        <v>2.7420158652087015E-3</v>
      </c>
      <c r="K189" s="35">
        <f t="shared" ca="1" si="113"/>
        <v>2.793202178404989E-3</v>
      </c>
      <c r="L189" s="35">
        <f t="shared" ca="1" si="113"/>
        <v>2.0571737602923454E-3</v>
      </c>
      <c r="M189" s="35">
        <f t="shared" ca="1" si="113"/>
        <v>3.1639991526676518E-3</v>
      </c>
      <c r="N189" s="35">
        <f t="shared" ca="1" si="113"/>
        <v>3.3453101183373471E-3</v>
      </c>
      <c r="O189" s="35">
        <f t="shared" ca="1" si="113"/>
        <v>3.1156231228504135E-3</v>
      </c>
      <c r="P189" s="130">
        <f t="shared" ca="1" si="113"/>
        <v>1.3601009521302817E-3</v>
      </c>
      <c r="Q189" s="294">
        <f ca="1"/>
        <v>1086561.1677872846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3.6828049384264431E-7</v>
      </c>
      <c r="F190" s="35">
        <f t="shared" ca="1" si="113"/>
        <v>7.5572019858557364E-6</v>
      </c>
      <c r="G190" s="35">
        <f t="shared" ca="1" si="113"/>
        <v>3.5305663544291712E-4</v>
      </c>
      <c r="H190" s="35">
        <f t="shared" ca="1" si="113"/>
        <v>6.9311254128136919E-3</v>
      </c>
      <c r="I190" s="35">
        <f t="shared" ca="1" si="113"/>
        <v>0.98168116353034651</v>
      </c>
      <c r="J190" s="35">
        <f t="shared" ca="1" si="113"/>
        <v>0.38836194191500234</v>
      </c>
      <c r="K190" s="35">
        <f t="shared" ca="1" si="113"/>
        <v>0.395611650512464</v>
      </c>
      <c r="L190" s="35">
        <f t="shared" ca="1" si="113"/>
        <v>0.29136519833480778</v>
      </c>
      <c r="M190" s="35">
        <f t="shared" ca="1" si="113"/>
        <v>0.44812901002449385</v>
      </c>
      <c r="N190" s="35">
        <f t="shared" ca="1" si="113"/>
        <v>0.47380875885869966</v>
      </c>
      <c r="O190" s="35">
        <f t="shared" ca="1" si="113"/>
        <v>0.44127733235174971</v>
      </c>
      <c r="P190" s="130">
        <f t="shared" ca="1" si="113"/>
        <v>0.19263617460125687</v>
      </c>
      <c r="Q190" s="294">
        <f ca="1"/>
        <v>1563598.4784379217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1.4569509232895051E-7</v>
      </c>
      <c r="F191" s="35">
        <f t="shared" ca="1" si="113"/>
        <v>2.989697416741886E-6</v>
      </c>
      <c r="G191" s="35">
        <f t="shared" ca="1" si="113"/>
        <v>1.3967239633436214E-4</v>
      </c>
      <c r="H191" s="35">
        <f t="shared" ca="1" si="113"/>
        <v>2.7420158652087015E-3</v>
      </c>
      <c r="I191" s="35">
        <f t="shared" ca="1" si="113"/>
        <v>0.38836194191500234</v>
      </c>
      <c r="J191" s="35">
        <f t="shared" ca="1" si="113"/>
        <v>5.5032002124491592</v>
      </c>
      <c r="K191" s="35">
        <f t="shared" ca="1" si="113"/>
        <v>5.6059306646067943</v>
      </c>
      <c r="L191" s="35">
        <f t="shared" ca="1" si="113"/>
        <v>4.1287285089519354</v>
      </c>
      <c r="M191" s="35">
        <f t="shared" ca="1" si="113"/>
        <v>6.350116726193451</v>
      </c>
      <c r="N191" s="35">
        <f t="shared" ca="1" si="113"/>
        <v>6.7140061396184469</v>
      </c>
      <c r="O191" s="35">
        <f t="shared" ca="1" si="113"/>
        <v>6.2530264865104614</v>
      </c>
      <c r="P191" s="130">
        <f t="shared" ca="1" si="113"/>
        <v>2.7297098983582919</v>
      </c>
      <c r="Q191" s="294">
        <f ca="1"/>
        <v>618573.69176537392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1.48414841226736E-7</v>
      </c>
      <c r="F192" s="35">
        <f t="shared" ca="1" si="113"/>
        <v>3.0455073010963788E-6</v>
      </c>
      <c r="G192" s="35">
        <f t="shared" ca="1" si="113"/>
        <v>1.4227971714324541E-4</v>
      </c>
      <c r="H192" s="35">
        <f t="shared" ca="1" si="113"/>
        <v>2.793202178404989E-3</v>
      </c>
      <c r="I192" s="35">
        <f t="shared" ca="1" si="113"/>
        <v>0.395611650512464</v>
      </c>
      <c r="J192" s="35">
        <f t="shared" ca="1" si="113"/>
        <v>5.6059306646067943</v>
      </c>
      <c r="K192" s="35">
        <f t="shared" ca="1" si="113"/>
        <v>157.38981429422702</v>
      </c>
      <c r="L192" s="35">
        <f t="shared" ca="1" si="113"/>
        <v>115.91649133263137</v>
      </c>
      <c r="M192" s="35">
        <f t="shared" ca="1" si="113"/>
        <v>178.2832774925792</v>
      </c>
      <c r="N192" s="35">
        <f t="shared" ca="1" si="113"/>
        <v>188.49968768904967</v>
      </c>
      <c r="O192" s="35">
        <f t="shared" ca="1" si="113"/>
        <v>175.55741167158985</v>
      </c>
      <c r="P192" s="130">
        <f t="shared" ca="1" si="113"/>
        <v>76.638217574148229</v>
      </c>
      <c r="Q192" s="294">
        <f ca="1"/>
        <v>630120.85570538871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1.0930648678784182E-7</v>
      </c>
      <c r="F193" s="35">
        <f t="shared" ca="1" si="113"/>
        <v>2.2429947087367059E-6</v>
      </c>
      <c r="G193" s="35">
        <f t="shared" ca="1" si="113"/>
        <v>1.0478801104760683E-4</v>
      </c>
      <c r="H193" s="35">
        <f t="shared" ca="1" si="113"/>
        <v>2.0571737602923454E-3</v>
      </c>
      <c r="I193" s="35">
        <f t="shared" ca="1" si="113"/>
        <v>0.29136519833480778</v>
      </c>
      <c r="J193" s="35">
        <f t="shared" ca="1" si="113"/>
        <v>4.1287285089519354</v>
      </c>
      <c r="K193" s="35">
        <f t="shared" ca="1" si="113"/>
        <v>115.91649133263137</v>
      </c>
      <c r="L193" s="35">
        <f t="shared" ca="1" si="113"/>
        <v>15640.942472093762</v>
      </c>
      <c r="M193" s="35">
        <f t="shared" ca="1" si="113"/>
        <v>24056.27063879884</v>
      </c>
      <c r="N193" s="35">
        <f t="shared" ca="1" si="113"/>
        <v>25434.799977611936</v>
      </c>
      <c r="O193" s="35">
        <f t="shared" ca="1" si="113"/>
        <v>23688.46179639352</v>
      </c>
      <c r="P193" s="130">
        <f t="shared" ca="1" si="113"/>
        <v>10341.013072948457</v>
      </c>
      <c r="Q193" s="294">
        <f ca="1"/>
        <v>464079.57869712712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1.6811687872620989E-7</v>
      </c>
      <c r="F194" s="35">
        <f t="shared" ca="1" si="113"/>
        <v>3.4497977248516097E-6</v>
      </c>
      <c r="G194" s="35">
        <f t="shared" ca="1" si="113"/>
        <v>1.6116731827127721E-4</v>
      </c>
      <c r="H194" s="35">
        <f t="shared" ca="1" si="113"/>
        <v>3.1639991526676518E-3</v>
      </c>
      <c r="I194" s="35">
        <f t="shared" ca="1" si="113"/>
        <v>0.44812901002449385</v>
      </c>
      <c r="J194" s="35">
        <f t="shared" ca="1" si="113"/>
        <v>6.350116726193451</v>
      </c>
      <c r="K194" s="35">
        <f t="shared" ca="1" si="113"/>
        <v>178.2832774925792</v>
      </c>
      <c r="L194" s="35">
        <f t="shared" ca="1" si="113"/>
        <v>24056.27063879884</v>
      </c>
      <c r="M194" s="35">
        <f t="shared" ca="1" si="113"/>
        <v>2077773.5136395856</v>
      </c>
      <c r="N194" s="35">
        <f t="shared" ca="1" si="113"/>
        <v>2196839.0076626427</v>
      </c>
      <c r="O194" s="35">
        <f t="shared" ca="1" si="113"/>
        <v>2046005.3529671812</v>
      </c>
      <c r="P194" s="130">
        <f t="shared" ca="1" si="113"/>
        <v>893167.66467197705</v>
      </c>
      <c r="Q194" s="294">
        <f ca="1"/>
        <v>713769.26057981793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1.7775070988622282E-7</v>
      </c>
      <c r="F195" s="35">
        <f t="shared" ca="1" si="113"/>
        <v>3.6474861965222163E-6</v>
      </c>
      <c r="G195" s="35">
        <f t="shared" ca="1" si="113"/>
        <v>1.7040290927499883E-4</v>
      </c>
      <c r="H195" s="35">
        <f t="shared" ca="1" si="113"/>
        <v>3.3453101183373471E-3</v>
      </c>
      <c r="I195" s="35">
        <f t="shared" ca="1" si="113"/>
        <v>0.47380875885869966</v>
      </c>
      <c r="J195" s="35">
        <f t="shared" ca="1" si="113"/>
        <v>6.7140061396184469</v>
      </c>
      <c r="K195" s="35">
        <f t="shared" ca="1" si="113"/>
        <v>188.49968768904967</v>
      </c>
      <c r="L195" s="35">
        <f t="shared" ca="1" si="113"/>
        <v>25434.799977611936</v>
      </c>
      <c r="M195" s="35">
        <f t="shared" ca="1" si="113"/>
        <v>2196839.0076626427</v>
      </c>
      <c r="N195" s="35">
        <f t="shared" ca="1" si="113"/>
        <v>20024284.764741749</v>
      </c>
      <c r="O195" s="35">
        <f t="shared" ca="1" si="113"/>
        <v>18649429.327819146</v>
      </c>
      <c r="P195" s="130">
        <f t="shared" ca="1" si="113"/>
        <v>8141262.7860609936</v>
      </c>
      <c r="Q195" s="294">
        <f ca="1"/>
        <v>754671.35557309829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1.6554645226728267E-7</v>
      </c>
      <c r="F196" s="35">
        <f t="shared" ca="1" si="113"/>
        <v>3.3970519719141743E-6</v>
      </c>
      <c r="G196" s="35">
        <f t="shared" ca="1" si="113"/>
        <v>1.5870314725919516E-4</v>
      </c>
      <c r="H196" s="35">
        <f t="shared" ca="1" si="113"/>
        <v>3.1156231228504135E-3</v>
      </c>
      <c r="I196" s="35">
        <f t="shared" ca="1" si="113"/>
        <v>0.44127733235174971</v>
      </c>
      <c r="J196" s="35">
        <f t="shared" ca="1" si="113"/>
        <v>6.2530264865104614</v>
      </c>
      <c r="K196" s="35">
        <f t="shared" ca="1" si="113"/>
        <v>175.55741167158985</v>
      </c>
      <c r="L196" s="35">
        <f t="shared" ca="1" si="113"/>
        <v>23688.46179639352</v>
      </c>
      <c r="M196" s="35">
        <f t="shared" ca="1" si="113"/>
        <v>2046005.3529671812</v>
      </c>
      <c r="N196" s="35">
        <f t="shared" ca="1" si="113"/>
        <v>18649429.327819146</v>
      </c>
      <c r="O196" s="35">
        <f t="shared" ca="1" si="113"/>
        <v>160071989.12243906</v>
      </c>
      <c r="P196" s="130">
        <f t="shared" ca="1" si="113"/>
        <v>69878177.247457236</v>
      </c>
      <c r="Q196" s="294">
        <f ca="1"/>
        <v>702856.07085809344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7.2268011396875139E-8</v>
      </c>
      <c r="F197" s="46">
        <f t="shared" ca="1" si="113"/>
        <v>1.4829565192113093E-6</v>
      </c>
      <c r="G197" s="46">
        <f t="shared" ca="1" si="113"/>
        <v>6.9280620017938887E-5</v>
      </c>
      <c r="H197" s="46">
        <f t="shared" ca="1" si="113"/>
        <v>1.3601009521302817E-3</v>
      </c>
      <c r="I197" s="46">
        <f t="shared" ca="1" si="113"/>
        <v>0.19263617460125687</v>
      </c>
      <c r="J197" s="46">
        <f t="shared" ca="1" si="113"/>
        <v>2.7297098983582919</v>
      </c>
      <c r="K197" s="46">
        <f t="shared" ca="1" si="113"/>
        <v>76.638217574148229</v>
      </c>
      <c r="L197" s="46">
        <f t="shared" ca="1" si="113"/>
        <v>10341.013072948457</v>
      </c>
      <c r="M197" s="46">
        <f t="shared" ca="1" si="113"/>
        <v>893167.66467197705</v>
      </c>
      <c r="N197" s="46">
        <f t="shared" ca="1" si="113"/>
        <v>8141262.7860609936</v>
      </c>
      <c r="O197" s="46">
        <f t="shared" ca="1" si="113"/>
        <v>69878177.247457236</v>
      </c>
      <c r="P197" s="131">
        <f t="shared" ca="1" si="113"/>
        <v>347057471.20600539</v>
      </c>
      <c r="Q197" s="295">
        <f ca="1"/>
        <v>306826.33087857545</v>
      </c>
    </row>
    <row r="198" spans="1:30" ht="15.6">
      <c r="C198" s="95" t="s">
        <v>192</v>
      </c>
      <c r="D198" s="260">
        <f t="array" aca="1" ref="D198:P198" ca="1">TRANSPOSE(Q185:Q197)</f>
        <v>636708.92906405963</v>
      </c>
      <c r="E198" s="261">
        <f ca="1"/>
        <v>855792.22170367569</v>
      </c>
      <c r="F198" s="261">
        <f ca="1"/>
        <v>716267.90808696928</v>
      </c>
      <c r="G198" s="261">
        <f ca="1"/>
        <v>895223.24081963452</v>
      </c>
      <c r="H198" s="261">
        <f ca="1"/>
        <v>1086561.1677872846</v>
      </c>
      <c r="I198" s="261">
        <f ca="1"/>
        <v>1563598.4784379217</v>
      </c>
      <c r="J198" s="261">
        <f ca="1"/>
        <v>618573.69176537392</v>
      </c>
      <c r="K198" s="261">
        <f ca="1"/>
        <v>630120.85570538871</v>
      </c>
      <c r="L198" s="261">
        <f ca="1"/>
        <v>464079.57869712712</v>
      </c>
      <c r="M198" s="261">
        <f ca="1"/>
        <v>713769.26057981793</v>
      </c>
      <c r="N198" s="261">
        <f ca="1"/>
        <v>754671.35557309829</v>
      </c>
      <c r="O198" s="261">
        <f ca="1"/>
        <v>702856.07085809344</v>
      </c>
      <c r="P198" s="262">
        <f ca="1"/>
        <v>306826.33087857545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208" priority="15" stopIfTrue="1" operator="lessThan">
      <formula>1</formula>
    </cfRule>
  </conditionalFormatting>
  <conditionalFormatting sqref="D133:P145 D185:P197">
    <cfRule type="expression" dxfId="207" priority="14">
      <formula>$C133=D$132</formula>
    </cfRule>
  </conditionalFormatting>
  <conditionalFormatting sqref="R77:AA78">
    <cfRule type="expression" dxfId="206" priority="16">
      <formula>AND(#REF!&lt;=$J$1, $C77+#REF!&gt;27)</formula>
    </cfRule>
  </conditionalFormatting>
  <conditionalFormatting sqref="D77:P77">
    <cfRule type="expression" dxfId="205" priority="17">
      <formula>AND(D$63&lt;=$J$1, $C77+D$63&gt;27)</formula>
    </cfRule>
  </conditionalFormatting>
  <conditionalFormatting sqref="D146:P146 D198:P198">
    <cfRule type="expression" dxfId="204" priority="18">
      <formula>AND(D$63&lt;=$J$1-1, $C146+D$63&gt;26)</formula>
    </cfRule>
  </conditionalFormatting>
  <conditionalFormatting sqref="Q77:Q78">
    <cfRule type="expression" dxfId="203" priority="19">
      <formula>AND(#REF!&lt;=$J$1, $C77+#REF!&gt;27)</formula>
    </cfRule>
  </conditionalFormatting>
  <conditionalFormatting sqref="E97:Q97">
    <cfRule type="cellIs" dxfId="202" priority="13" stopIfTrue="1" operator="lessThan">
      <formula>1</formula>
    </cfRule>
  </conditionalFormatting>
  <conditionalFormatting sqref="E114:Q114">
    <cfRule type="cellIs" dxfId="201" priority="11" stopIfTrue="1" operator="lessThan">
      <formula>1</formula>
    </cfRule>
  </conditionalFormatting>
  <conditionalFormatting sqref="K5">
    <cfRule type="cellIs" dxfId="200" priority="12" stopIfTrue="1" operator="lessThan">
      <formula>1</formula>
    </cfRule>
  </conditionalFormatting>
  <conditionalFormatting sqref="O5">
    <cfRule type="cellIs" dxfId="199" priority="10" stopIfTrue="1" operator="lessThan">
      <formula>1</formula>
    </cfRule>
  </conditionalFormatting>
  <conditionalFormatting sqref="E149:Q149">
    <cfRule type="cellIs" dxfId="198" priority="9" stopIfTrue="1" operator="lessThan">
      <formula>1</formula>
    </cfRule>
  </conditionalFormatting>
  <conditionalFormatting sqref="E166:Q166">
    <cfRule type="cellIs" dxfId="197" priority="8" stopIfTrue="1" operator="lessThan">
      <formula>1</formula>
    </cfRule>
  </conditionalFormatting>
  <conditionalFormatting sqref="Q183">
    <cfRule type="cellIs" dxfId="196" priority="7" stopIfTrue="1" operator="lessThan">
      <formula>1</formula>
    </cfRule>
  </conditionalFormatting>
  <conditionalFormatting sqref="E96:Q96">
    <cfRule type="cellIs" dxfId="195" priority="6" stopIfTrue="1" operator="lessThan">
      <formula>1</formula>
    </cfRule>
  </conditionalFormatting>
  <conditionalFormatting sqref="E113:Q113">
    <cfRule type="cellIs" dxfId="194" priority="5" stopIfTrue="1" operator="lessThan">
      <formula>1</formula>
    </cfRule>
  </conditionalFormatting>
  <conditionalFormatting sqref="Q130">
    <cfRule type="cellIs" dxfId="193" priority="4" stopIfTrue="1" operator="lessThan">
      <formula>1</formula>
    </cfRule>
  </conditionalFormatting>
  <conditionalFormatting sqref="E148:Q148">
    <cfRule type="cellIs" dxfId="192" priority="3" stopIfTrue="1" operator="lessThan">
      <formula>1</formula>
    </cfRule>
  </conditionalFormatting>
  <conditionalFormatting sqref="E165:Q165">
    <cfRule type="cellIs" dxfId="191" priority="2" stopIfTrue="1" operator="lessThan">
      <formula>1</formula>
    </cfRule>
  </conditionalFormatting>
  <conditionalFormatting sqref="Q182">
    <cfRule type="cellIs" dxfId="190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067D9-BF93-48CB-A849-4F9D74928343}">
  <sheetPr codeName="Sheet29">
    <tabColor theme="9" tint="0.79998168889431442"/>
    <pageSetUpPr fitToPage="1"/>
  </sheetPr>
  <dimension ref="A1:AP202"/>
  <sheetViews>
    <sheetView topLeftCell="A19" zoomScaleNormal="100" workbookViewId="0">
      <selection activeCell="O40" sqref="O40: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197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3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3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4.0644063238241476E-3</v>
      </c>
      <c r="E9" s="150">
        <f ca="1">SUMPRODUCT(J40:J52, M40:M52)</f>
        <v>2.6934090879370326E-3</v>
      </c>
      <c r="F9" s="150" cm="1">
        <f t="array" aca="1" ref="F9" ca="1">MMULT(TRANSPOSE(S183:S195), MMULT(D183:P195, S183:S195))</f>
        <v>8.2767522058132417E-5</v>
      </c>
      <c r="G9" s="160" cm="1">
        <f t="array" aca="1" ref="G9" ca="1">MMULT(TRANSPOSE(R183:R195), MMULT(D183:P195, R183:R195))</f>
        <v>5.6688608876204674E-5</v>
      </c>
      <c r="H9" s="151">
        <f ca="1">$E$53*SQRT(EXP(2*D9+2*F9)-EXP(2*D9+F9))</f>
        <v>91463.709981157575</v>
      </c>
      <c r="I9" s="47">
        <f ca="1">IFERROR(H9/$G$53,"")</f>
        <v>0.20254277201700693</v>
      </c>
      <c r="J9" s="151">
        <f ca="1">$E$53*SQRT(EXP(2*E9+2*G9)-EXP(2*E9+G9))</f>
        <v>75589.735484169141</v>
      </c>
      <c r="K9" s="47">
        <f ca="1">IFERROR(J9/$G$53,"")</f>
        <v>0.16739048267504097</v>
      </c>
      <c r="L9" s="58">
        <f ca="1">SQRT(SUMSQ(L18:L31))</f>
        <v>29888.340943205741</v>
      </c>
      <c r="M9" s="46">
        <f ca="1">SQRT(SUMSQ(M18:M31))</f>
        <v>19460.978890367947</v>
      </c>
      <c r="N9" s="46">
        <f ca="1">SQRT(L9^2+H9^2)</f>
        <v>96223.298466923341</v>
      </c>
      <c r="O9" s="131">
        <f ca="1">SQRT(M9^2+J9^2)</f>
        <v>78054.710363552091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4.0644063238241476E-3</v>
      </c>
      <c r="E10" s="154">
        <f ca="1">SUMPRODUCT(J40:J52, M40:M52)</f>
        <v>2.6934090879370326E-3</v>
      </c>
      <c r="F10" s="154" cm="1">
        <f t="array" aca="1" ref="F10" ca="1">MMULT(TRANSPOSE(S166:S178), MMULT(D166:P178, S166:S178))</f>
        <v>8.2483600573664818E-5</v>
      </c>
      <c r="G10" s="159" cm="1">
        <f t="array" aca="1" ref="G10" ca="1">MMULT(TRANSPOSE(R166:R178), MMULT(D166:P178, R166:R178))</f>
        <v>5.6122458550847882E-5</v>
      </c>
      <c r="H10" s="156">
        <f ca="1">$E$53*SQRT(EXP(2*D10+2*F10)-EXP(2*D10+F10))</f>
        <v>91306.67954994821</v>
      </c>
      <c r="I10" s="157">
        <f ca="1">IFERROR(H10/$G$53,"")</f>
        <v>0.20219503433137487</v>
      </c>
      <c r="J10" s="156">
        <f ca="1">$E$53*SQRT(EXP(2*E10+2*G10)-EXP(2*E10+G10))</f>
        <v>75211.298255737376</v>
      </c>
      <c r="K10" s="157">
        <f ca="1">IFERROR(J10/$G$53,"")</f>
        <v>0.16655244838475478</v>
      </c>
      <c r="L10" s="362">
        <f ca="1">L9</f>
        <v>29888.340943205741</v>
      </c>
      <c r="M10" s="155">
        <f ca="1">M9</f>
        <v>19460.978890367947</v>
      </c>
      <c r="N10" s="155">
        <f ca="1">SQRT(L10^2+H10^2)</f>
        <v>96074.04776928178</v>
      </c>
      <c r="O10" s="158">
        <f ca="1">SQRT(M10^2+J10^2)</f>
        <v>77688.281514555536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4.0644063238241476E-3</v>
      </c>
      <c r="E11" s="154">
        <f ca="1">SUMPRODUCT(J40:J52, M40:M52)</f>
        <v>2.6934090879370326E-3</v>
      </c>
      <c r="F11" s="154" cm="1">
        <f t="array" aca="1" ref="F11" ca="1">MMULT(TRANSPOSE(S149:S161), MMULT(D149:P161, S149:S161))</f>
        <v>7.8671379752391323E-5</v>
      </c>
      <c r="G11" s="159" cm="1">
        <f t="array" aca="1" ref="G11" ca="1">MMULT(TRANSPOSE(R149:R161), MMULT(D149:P161, R149:R161))</f>
        <v>5.4967112947801899E-5</v>
      </c>
      <c r="H11" s="156">
        <f ca="1">$E$53*SQRT(EXP(2*D11+2*F11)-EXP(2*D11+F11))</f>
        <v>89171.461781616948</v>
      </c>
      <c r="I11" s="157">
        <f ca="1">IFERROR(H11/$G$53,"")</f>
        <v>0.19746667894597802</v>
      </c>
      <c r="J11" s="156">
        <f ca="1">$E$53*SQRT(EXP(2*E11+2*G11)-EXP(2*E11+G11))</f>
        <v>74433.052287911618</v>
      </c>
      <c r="K11" s="157">
        <f ca="1">IFERROR(J11/$G$53,"")</f>
        <v>0.16482905343754609</v>
      </c>
      <c r="L11" s="362">
        <f ca="1">L9</f>
        <v>29888.340943205741</v>
      </c>
      <c r="M11" s="155">
        <f ca="1">M9</f>
        <v>19460.978890367947</v>
      </c>
      <c r="N11" s="155">
        <f ca="1">SQRT(L11^2+H11^2)</f>
        <v>94047.129252347091</v>
      </c>
      <c r="O11" s="158">
        <f ca="1">SQRT(M11^2+J11^2)</f>
        <v>76935.095842315888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4.0644063238241476E-3</v>
      </c>
      <c r="E13" s="207" t="s">
        <v>32</v>
      </c>
      <c r="F13" s="154">
        <f ca="1">SUMPRODUCT(J40:J52,J40:J52,T132:T144)</f>
        <v>5.4472459305528496E-5</v>
      </c>
      <c r="G13" s="206" t="s">
        <v>32</v>
      </c>
      <c r="H13" s="156">
        <f ca="1">$E$53*SQRT(EXP(2*D13+2*F13)-EXP(2*D13+F13))</f>
        <v>74199.010215487913</v>
      </c>
      <c r="I13" s="157">
        <f ca="1">IFERROR(H13/$G$53,"")</f>
        <v>0.16431077651517909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3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3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636708.92906405963</v>
      </c>
      <c r="F19" s="34">
        <v>636708.92906405963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855792.22156894009</v>
      </c>
      <c r="F20" s="34">
        <v>855792.22003023501</v>
      </c>
      <c r="G20" s="217">
        <f t="shared" ca="1" si="2"/>
        <v>1.5387050807476044E-3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2.9467161789143023E-4</v>
      </c>
      <c r="M20" s="35">
        <f t="shared" ref="M20:M31" ca="1" si="11">ABS(H41-1)*E41</f>
        <v>2.9467161789143023E-4</v>
      </c>
      <c r="N20" s="35">
        <f t="shared" ca="1" si="8"/>
        <v>2.9467161789143023E-4</v>
      </c>
      <c r="O20" s="130">
        <f t="shared" ca="1" si="9"/>
        <v>2.9467161789143023E-4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716267.90803320089</v>
      </c>
      <c r="F21" s="34">
        <v>716267.89621897356</v>
      </c>
      <c r="G21" s="217">
        <f t="shared" ca="1" si="2"/>
        <v>1.181422732770443E-2</v>
      </c>
      <c r="H21" s="129">
        <f t="shared" ca="1" si="3"/>
        <v>0</v>
      </c>
      <c r="I21" s="36">
        <f t="shared" ca="1" si="4"/>
        <v>0</v>
      </c>
      <c r="J21" s="101">
        <f t="shared" ca="1" si="5"/>
        <v>0</v>
      </c>
      <c r="K21" s="38">
        <f t="shared" ca="1" si="6"/>
        <v>0</v>
      </c>
      <c r="L21" s="35">
        <f t="shared" ca="1" si="7"/>
        <v>1.6360615785240332E-3</v>
      </c>
      <c r="M21" s="35">
        <f t="shared" ca="1" si="11"/>
        <v>1.3894318266002472E-3</v>
      </c>
      <c r="N21" s="35">
        <f t="shared" ca="1" si="8"/>
        <v>1.6360615785240332E-3</v>
      </c>
      <c r="O21" s="130">
        <f t="shared" ca="1" si="9"/>
        <v>1.3894318266002472E-3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895223.23538844113</v>
      </c>
      <c r="F22" s="34">
        <v>895223.15408271423</v>
      </c>
      <c r="G22" s="217">
        <f t="shared" ca="1" si="2"/>
        <v>8.1305726896971464E-2</v>
      </c>
      <c r="H22" s="129">
        <f t="shared" ca="1" si="3"/>
        <v>2.3105325219168849E-2</v>
      </c>
      <c r="I22" s="36">
        <f t="shared" ca="1" si="4"/>
        <v>0.2841783242212117</v>
      </c>
      <c r="J22" s="101">
        <f t="shared" ca="1" si="5"/>
        <v>1.8865419042674528E-2</v>
      </c>
      <c r="K22" s="38">
        <f t="shared" ca="1" si="6"/>
        <v>0.23203063010039016</v>
      </c>
      <c r="L22" s="35">
        <f t="shared" ca="1" si="7"/>
        <v>8.8615164964758377E-3</v>
      </c>
      <c r="M22" s="35">
        <f t="shared" ca="1" si="11"/>
        <v>6.8166945476009263E-3</v>
      </c>
      <c r="N22" s="35">
        <f t="shared" ca="1" si="8"/>
        <v>2.4746363936968063E-2</v>
      </c>
      <c r="O22" s="130">
        <f t="shared" ca="1" si="9"/>
        <v>2.0059196399930854E-2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1086561.0931261205</v>
      </c>
      <c r="F23" s="34">
        <v>1086560.4287761811</v>
      </c>
      <c r="G23" s="217">
        <f t="shared" ca="1" si="2"/>
        <v>0.66434993944130838</v>
      </c>
      <c r="H23" s="129">
        <f t="shared" ca="1" si="3"/>
        <v>0.13153648450284949</v>
      </c>
      <c r="I23" s="36">
        <f t="shared" ca="1" si="4"/>
        <v>0.19799276961395737</v>
      </c>
      <c r="J23" s="101">
        <f t="shared" ca="1" si="5"/>
        <v>0.10739908986382941</v>
      </c>
      <c r="K23" s="38">
        <f t="shared" ca="1" si="6"/>
        <v>0.16166041943820711</v>
      </c>
      <c r="L23" s="35">
        <f t="shared" ca="1" si="7"/>
        <v>5.8652954099893503E-2</v>
      </c>
      <c r="M23" s="35">
        <f t="shared" ca="1" si="11"/>
        <v>4.7897447425672549E-2</v>
      </c>
      <c r="N23" s="35">
        <f t="shared" ca="1" si="8"/>
        <v>0.14402088661028503</v>
      </c>
      <c r="O23" s="130">
        <f t="shared" ca="1" si="9"/>
        <v>0.11759562055397289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1563595.2290194272</v>
      </c>
      <c r="F24" s="34">
        <v>1563591.2841592026</v>
      </c>
      <c r="G24" s="217">
        <f t="shared" ca="1" si="2"/>
        <v>3.9448602246120572</v>
      </c>
      <c r="H24" s="129">
        <f t="shared" ca="1" si="3"/>
        <v>2.0649880560541036</v>
      </c>
      <c r="I24" s="36">
        <f t="shared" ca="1" si="4"/>
        <v>0.52346292098528724</v>
      </c>
      <c r="J24" s="101">
        <f t="shared" ca="1" si="5"/>
        <v>1.9961468111455112</v>
      </c>
      <c r="K24" s="38">
        <f t="shared" ca="1" si="6"/>
        <v>0.50601205048825648</v>
      </c>
      <c r="L24" s="35">
        <f t="shared" ca="1" si="7"/>
        <v>0.50996299108235577</v>
      </c>
      <c r="M24" s="35">
        <f t="shared" ca="1" si="11"/>
        <v>0.42555954181791583</v>
      </c>
      <c r="N24" s="35">
        <f t="shared" ca="1" si="8"/>
        <v>2.1270256049045972</v>
      </c>
      <c r="O24" s="130">
        <f t="shared" ca="1" si="9"/>
        <v>2.0410053932507544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618570.98677134281</v>
      </c>
      <c r="F25" s="34">
        <v>618553.50136025203</v>
      </c>
      <c r="G25" s="217">
        <f t="shared" ca="1" si="2"/>
        <v>17.485411090776324</v>
      </c>
      <c r="H25" s="129">
        <f t="shared" ca="1" si="3"/>
        <v>4.7099242940691548</v>
      </c>
      <c r="I25" s="36">
        <f t="shared" ca="1" si="4"/>
        <v>0.26936308615321447</v>
      </c>
      <c r="J25" s="101">
        <f t="shared" ca="1" si="5"/>
        <v>4.0046507173059327</v>
      </c>
      <c r="K25" s="38">
        <f t="shared" ca="1" si="6"/>
        <v>0.22902811358083619</v>
      </c>
      <c r="L25" s="35">
        <f t="shared" ca="1" si="7"/>
        <v>2.9775507232643941</v>
      </c>
      <c r="M25" s="35">
        <f t="shared" ca="1" si="11"/>
        <v>2.7758043120183142</v>
      </c>
      <c r="N25" s="35">
        <f t="shared" ca="1" si="8"/>
        <v>5.5721804677769669</v>
      </c>
      <c r="O25" s="130">
        <f t="shared" ca="1" si="9"/>
        <v>4.872608843960121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630147.75326053356</v>
      </c>
      <c r="F26" s="34">
        <v>629956.08094680798</v>
      </c>
      <c r="G26" s="217">
        <f t="shared" ca="1" si="2"/>
        <v>191.6723137255758</v>
      </c>
      <c r="H26" s="129">
        <f t="shared" ca="1" si="3"/>
        <v>23.675267557646979</v>
      </c>
      <c r="I26" s="36">
        <f t="shared" ca="1" si="4"/>
        <v>0.12351949583883939</v>
      </c>
      <c r="J26" s="101">
        <f t="shared" ca="1" si="5"/>
        <v>25.497630214937374</v>
      </c>
      <c r="K26" s="38">
        <f t="shared" ca="1" si="6"/>
        <v>0.13302719479581832</v>
      </c>
      <c r="L26" s="35">
        <f t="shared" ca="1" si="7"/>
        <v>26.698376809599186</v>
      </c>
      <c r="M26" s="35">
        <f t="shared" ca="1" si="11"/>
        <v>23.664986297753234</v>
      </c>
      <c r="N26" s="35">
        <f t="shared" ca="1" si="8"/>
        <v>35.683632357055735</v>
      </c>
      <c r="O26" s="130">
        <f t="shared" ca="1" si="9"/>
        <v>34.787364416559868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464461.43944310996</v>
      </c>
      <c r="F27" s="34">
        <v>463255.0667386764</v>
      </c>
      <c r="G27" s="217">
        <f t="shared" ca="1" si="2"/>
        <v>1206.3727044335683</v>
      </c>
      <c r="H27" s="129">
        <f t="shared" ca="1" si="3"/>
        <v>241.6746031434059</v>
      </c>
      <c r="I27" s="36">
        <f t="shared" ca="1" si="4"/>
        <v>0.20033162409529159</v>
      </c>
      <c r="J27" s="101">
        <f t="shared" ca="1" si="5"/>
        <v>236.90847066199115</v>
      </c>
      <c r="K27" s="38">
        <f t="shared" ca="1" si="6"/>
        <v>0.1963808280735492</v>
      </c>
      <c r="L27" s="35">
        <f t="shared" ca="1" si="7"/>
        <v>100.49019357165886</v>
      </c>
      <c r="M27" s="35">
        <f t="shared" ca="1" si="11"/>
        <v>80.808263565455505</v>
      </c>
      <c r="N27" s="35">
        <f t="shared" ca="1" si="8"/>
        <v>261.73439362948119</v>
      </c>
      <c r="O27" s="130">
        <f t="shared" ca="1" si="9"/>
        <v>250.31100441624145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712150.22693705396</v>
      </c>
      <c r="F28" s="34">
        <v>702988.800221649</v>
      </c>
      <c r="G28" s="217">
        <f t="shared" ca="1" si="2"/>
        <v>9161.4267154049594</v>
      </c>
      <c r="H28" s="129">
        <f t="shared" ca="1" si="3"/>
        <v>3883.3130497619218</v>
      </c>
      <c r="I28" s="36">
        <f t="shared" ca="1" si="4"/>
        <v>0.42387645182295924</v>
      </c>
      <c r="J28" s="101">
        <f t="shared" ca="1" si="5"/>
        <v>3993.1196123846789</v>
      </c>
      <c r="K28" s="38">
        <f t="shared" ca="1" si="6"/>
        <v>0.43586220098996581</v>
      </c>
      <c r="L28" s="35">
        <f t="shared" ca="1" si="7"/>
        <v>1002.6793447507774</v>
      </c>
      <c r="M28" s="35">
        <f t="shared" ca="1" si="11"/>
        <v>848.41600755809361</v>
      </c>
      <c r="N28" s="35">
        <f t="shared" ca="1" si="8"/>
        <v>4010.6715286646308</v>
      </c>
      <c r="O28" s="130">
        <f t="shared" ca="1" si="9"/>
        <v>4082.25598911827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738822.40717857494</v>
      </c>
      <c r="F29" s="34">
        <v>700128.91172468499</v>
      </c>
      <c r="G29" s="217">
        <f t="shared" ca="1" si="2"/>
        <v>38693.495453889947</v>
      </c>
      <c r="H29" s="129">
        <f t="shared" ca="1" si="3"/>
        <v>9408.3207727993213</v>
      </c>
      <c r="I29" s="36">
        <f t="shared" ca="1" si="4"/>
        <v>0.24314993159537571</v>
      </c>
      <c r="J29" s="101">
        <f t="shared" ca="1" si="5"/>
        <v>8802.9977317249741</v>
      </c>
      <c r="K29" s="38">
        <f t="shared" ca="1" si="6"/>
        <v>0.22750587995378402</v>
      </c>
      <c r="L29" s="35">
        <f t="shared" ca="1" si="7"/>
        <v>5378.7545926868952</v>
      </c>
      <c r="M29" s="35">
        <f t="shared" ca="1" si="11"/>
        <v>4332.4219946216335</v>
      </c>
      <c r="N29" s="35">
        <f t="shared" ca="1" si="8"/>
        <v>10837.319813138191</v>
      </c>
      <c r="O29" s="130">
        <f t="shared" ca="1" si="9"/>
        <v>9811.3530873287982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697234.02327206382</v>
      </c>
      <c r="F30" s="34">
        <v>553453.92369091709</v>
      </c>
      <c r="G30" s="217">
        <f t="shared" ca="1" si="2"/>
        <v>143780.09958114673</v>
      </c>
      <c r="H30" s="129">
        <f t="shared" ca="1" si="3"/>
        <v>32607.808826302957</v>
      </c>
      <c r="I30" s="36">
        <f t="shared" ca="1" si="4"/>
        <v>0.22678944388892799</v>
      </c>
      <c r="J30" s="101">
        <f t="shared" ca="1" si="5"/>
        <v>33337.253716942003</v>
      </c>
      <c r="K30" s="38">
        <f t="shared" ca="1" si="6"/>
        <v>0.2318627808302991</v>
      </c>
      <c r="L30" s="35">
        <f t="shared" ca="1" si="7"/>
        <v>15344.283119492467</v>
      </c>
      <c r="M30" s="35">
        <f t="shared" ca="1" si="11"/>
        <v>10194.084443330459</v>
      </c>
      <c r="N30" s="35">
        <f t="shared" ca="1" si="8"/>
        <v>36037.705544385906</v>
      </c>
      <c r="O30" s="130">
        <f t="shared" ca="1" si="9"/>
        <v>34861.036172574037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396600.27373913513</v>
      </c>
      <c r="F31" s="34">
        <v>138078.26998063194</v>
      </c>
      <c r="G31" s="247">
        <f t="shared" ca="1" si="2"/>
        <v>258522.00375850318</v>
      </c>
      <c r="H31" s="58">
        <f t="shared" ca="1" si="3"/>
        <v>70530.461264479993</v>
      </c>
      <c r="I31" s="47">
        <f t="shared" ca="1" si="4"/>
        <v>0.27282188842372429</v>
      </c>
      <c r="J31" s="161">
        <f t="shared" ca="1" si="5"/>
        <v>58000.737408777626</v>
      </c>
      <c r="K31" s="49">
        <f t="shared" ca="1" si="6"/>
        <v>0.22435512863716883</v>
      </c>
      <c r="L31" s="46">
        <f t="shared" ca="1" si="7"/>
        <v>25058.306264344897</v>
      </c>
      <c r="M31" s="46">
        <f t="shared" ca="1" si="11"/>
        <v>15978.534156068965</v>
      </c>
      <c r="N31" s="46">
        <f t="shared" ca="1" si="8"/>
        <v>74849.613753298821</v>
      </c>
      <c r="O31" s="131">
        <f t="shared" ca="1" si="9"/>
        <v>60161.441918712677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10012135.726802003</v>
      </c>
      <c r="F32" s="358">
        <f>SUM(F19:F31)</f>
        <v>9560558.4669949859</v>
      </c>
      <c r="G32" s="402">
        <f ca="1">SUM(G19:G31)</f>
        <v>451577.2598070181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3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3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636708.92906405963</v>
      </c>
      <c r="F40" s="32">
        <f t="array" ref="F40:F52">F19:F31</f>
        <v>636708.92906405963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6.3593717308448053E-2</v>
      </c>
      <c r="K40" s="148">
        <f ca="1">SUM(J40:J$52)</f>
        <v>1.0000000000000002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855792.22156894009</v>
      </c>
      <c r="F41" s="32">
        <v>855792.22003023501</v>
      </c>
      <c r="G41" s="217">
        <f t="shared" ca="1" si="15"/>
        <v>1.5387050807476044E-3</v>
      </c>
      <c r="H41" s="33">
        <f t="shared" si="16"/>
        <v>1.0000000003443261</v>
      </c>
      <c r="I41" s="148">
        <f t="shared" si="17"/>
        <v>1.0000000003443261</v>
      </c>
      <c r="J41" s="148">
        <f t="shared" ca="1" si="18"/>
        <v>8.5475491435660994E-2</v>
      </c>
      <c r="K41" s="148">
        <f ca="1">SUM(J41:J$52)</f>
        <v>0.93640628269155202</v>
      </c>
      <c r="L41" s="149">
        <f ca="1">SUM($M$40:$M41)</f>
        <v>3.4432612311020026E-10</v>
      </c>
      <c r="M41" s="149">
        <f t="shared" ca="1" si="19"/>
        <v>3.4432612311020026E-10</v>
      </c>
      <c r="N41" s="108">
        <f t="shared" ca="1" si="20"/>
        <v>0</v>
      </c>
      <c r="O41" s="397">
        <f t="shared" ref="O41:O52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716267.90803320089</v>
      </c>
      <c r="F42" s="32">
        <v>716267.89621897356</v>
      </c>
      <c r="G42" s="217">
        <f t="shared" ca="1" si="15"/>
        <v>1.181422732770443E-2</v>
      </c>
      <c r="H42" s="33">
        <f t="shared" si="16"/>
        <v>1.0000000019398214</v>
      </c>
      <c r="I42" s="148">
        <f t="shared" si="17"/>
        <v>1.0000000022841475</v>
      </c>
      <c r="J42" s="148">
        <f t="shared" ca="1" si="18"/>
        <v>7.1539971847943126E-2</v>
      </c>
      <c r="K42" s="148">
        <f ca="1">SUM(J42:J$52)</f>
        <v>0.85093079125589122</v>
      </c>
      <c r="L42" s="149">
        <f ca="1">SUM($M$40:$M42)</f>
        <v>2.0043726090762705E-9</v>
      </c>
      <c r="M42" s="149">
        <f t="shared" ca="1" si="19"/>
        <v>1.6600464859660701E-9</v>
      </c>
      <c r="N42" s="108">
        <f t="shared" ca="1" si="20"/>
        <v>7.2653864938040657E-18</v>
      </c>
      <c r="O42" s="397">
        <f t="shared" si="22"/>
        <v>7.2653864938040657E-18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895223.23538844113</v>
      </c>
      <c r="F43" s="32">
        <v>895223.15408271423</v>
      </c>
      <c r="G43" s="217">
        <f t="shared" ca="1" si="15"/>
        <v>8.1305726896971464E-2</v>
      </c>
      <c r="H43" s="33">
        <f t="shared" si="16"/>
        <v>1.0000000076145192</v>
      </c>
      <c r="I43" s="148">
        <f t="shared" si="17"/>
        <v>1.0000000098986668</v>
      </c>
      <c r="J43" s="148">
        <f t="shared" ca="1" si="18"/>
        <v>8.9413813377696411E-2</v>
      </c>
      <c r="K43" s="148">
        <f ca="1">SUM(J43:J$52)</f>
        <v>0.77939081940794797</v>
      </c>
      <c r="L43" s="149">
        <f ca="1">SUM($M$40:$M43)</f>
        <v>7.2551962956247415E-9</v>
      </c>
      <c r="M43" s="149">
        <f t="shared" ca="1" si="19"/>
        <v>5.250823686548471E-9</v>
      </c>
      <c r="N43" s="108">
        <f t="shared" ca="1" si="20"/>
        <v>6.9396064809848621E-16</v>
      </c>
      <c r="O43" s="397">
        <f t="shared" si="22"/>
        <v>5.5941079659721487E-16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1086561.0931261205</v>
      </c>
      <c r="F44" s="32">
        <v>1086560.4287761811</v>
      </c>
      <c r="G44" s="217">
        <f t="shared" ca="1" si="15"/>
        <v>0.66434993944130838</v>
      </c>
      <c r="H44" s="33">
        <f t="shared" si="16"/>
        <v>1.0000000440816883</v>
      </c>
      <c r="I44" s="148">
        <f t="shared" si="17"/>
        <v>1.0000000539803555</v>
      </c>
      <c r="J44" s="148">
        <f t="shared" ca="1" si="18"/>
        <v>0.10852440705707266</v>
      </c>
      <c r="K44" s="148">
        <f ca="1">SUM(J44:J$52)</f>
        <v>0.68997700603025147</v>
      </c>
      <c r="L44" s="149">
        <f ca="1">SUM($M$40:$M44)</f>
        <v>4.7162600321805143E-8</v>
      </c>
      <c r="M44" s="149">
        <f t="shared" ca="1" si="19"/>
        <v>3.9907404026180403E-8</v>
      </c>
      <c r="N44" s="108">
        <f t="shared" ca="1" si="20"/>
        <v>1.4622136943308693E-14</v>
      </c>
      <c r="O44" s="397">
        <f t="shared" si="22"/>
        <v>9.7031426916782239E-15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1563595.2290194272</v>
      </c>
      <c r="F45" s="32">
        <v>1563591.2841592026</v>
      </c>
      <c r="G45" s="217">
        <f t="shared" ca="1" si="15"/>
        <v>3.9448602246120572</v>
      </c>
      <c r="H45" s="33">
        <f t="shared" si="16"/>
        <v>1.000000272167332</v>
      </c>
      <c r="I45" s="148">
        <f t="shared" si="17"/>
        <v>1.0000003261477022</v>
      </c>
      <c r="J45" s="148">
        <f t="shared" ca="1" si="18"/>
        <v>0.15616999925737707</v>
      </c>
      <c r="K45" s="148">
        <f ca="1">SUM(J45:J$52)</f>
        <v>0.58145259897317891</v>
      </c>
      <c r="L45" s="149">
        <f ca="1">SUM($M$40:$M45)</f>
        <v>3.8828462280868021E-7</v>
      </c>
      <c r="M45" s="149">
        <f t="shared" ca="1" si="19"/>
        <v>3.4112202248687507E-7</v>
      </c>
      <c r="N45" s="108">
        <f t="shared" ca="1" si="20"/>
        <v>1.7442486832517862E-12</v>
      </c>
      <c r="O45" s="397">
        <f t="shared" si="22"/>
        <v>1.629701372843542E-12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618570.98677134281</v>
      </c>
      <c r="F46" s="32">
        <v>618553.50136025203</v>
      </c>
      <c r="G46" s="217">
        <f t="shared" ca="1" si="15"/>
        <v>17.485411090776324</v>
      </c>
      <c r="H46" s="33">
        <f t="shared" si="16"/>
        <v>1.0000044874466656</v>
      </c>
      <c r="I46" s="148">
        <f t="shared" si="17"/>
        <v>1.0000048135958313</v>
      </c>
      <c r="J46" s="148">
        <f t="shared" ca="1" si="18"/>
        <v>6.1782121582257245E-2</v>
      </c>
      <c r="K46" s="148">
        <f ca="1">SUM(J46:J$52)</f>
        <v>0.42528259971580179</v>
      </c>
      <c r="L46" s="149">
        <f ca="1">SUM($M$40:$M46)</f>
        <v>5.1043144034229814E-6</v>
      </c>
      <c r="M46" s="149">
        <f t="shared" ca="1" si="19"/>
        <v>4.7160297806143008E-6</v>
      </c>
      <c r="N46" s="108">
        <f t="shared" ca="1" si="20"/>
        <v>5.7975498681681968E-11</v>
      </c>
      <c r="O46" s="397">
        <f t="shared" si="22"/>
        <v>4.1912813801294185E-11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630147.75326053356</v>
      </c>
      <c r="F47" s="32">
        <v>629956.08094680798</v>
      </c>
      <c r="G47" s="217">
        <f t="shared" ca="1" si="15"/>
        <v>191.6723137255758</v>
      </c>
      <c r="H47" s="33">
        <f t="shared" si="16"/>
        <v>1.000037554662657</v>
      </c>
      <c r="I47" s="148">
        <f t="shared" si="17"/>
        <v>1.0000423684392612</v>
      </c>
      <c r="J47" s="148">
        <f t="shared" ca="1" si="18"/>
        <v>6.2938395009334375E-2</v>
      </c>
      <c r="K47" s="148">
        <f ca="1">SUM(J47:J$52)</f>
        <v>0.36350047813354452</v>
      </c>
      <c r="L47" s="149">
        <f ca="1">SUM($M$40:$M47)</f>
        <v>4.1801170802524049E-5</v>
      </c>
      <c r="M47" s="149">
        <f t="shared" ca="1" si="19"/>
        <v>3.6696856399101071E-5</v>
      </c>
      <c r="N47" s="108">
        <f t="shared" ca="1" si="20"/>
        <v>1.4114604258094111E-9</v>
      </c>
      <c r="O47" s="397">
        <f t="shared" si="22"/>
        <v>1.6371293055183743E-9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464461.43944310996</v>
      </c>
      <c r="F48" s="32">
        <v>463255.0667386764</v>
      </c>
      <c r="G48" s="217">
        <f t="shared" ca="1" si="15"/>
        <v>1206.3727044335683</v>
      </c>
      <c r="H48" s="33">
        <f t="shared" si="16"/>
        <v>1.0001739827178384</v>
      </c>
      <c r="I48" s="148">
        <f t="shared" si="17"/>
        <v>1.0002163585284758</v>
      </c>
      <c r="J48" s="148">
        <f t="shared" ca="1" si="18"/>
        <v>4.6389846493967234E-2</v>
      </c>
      <c r="K48" s="148">
        <f ca="1">SUM(J48:J$52)</f>
        <v>0.30056208312421012</v>
      </c>
      <c r="L48" s="149">
        <f ca="1">SUM($M$40:$M48)</f>
        <v>2.6831154099299744E-4</v>
      </c>
      <c r="M48" s="149">
        <f t="shared" ca="1" si="19"/>
        <v>2.2651037019047341E-4</v>
      </c>
      <c r="N48" s="108">
        <f t="shared" ca="1" si="20"/>
        <v>2.7060104659065925E-7</v>
      </c>
      <c r="O48" s="397">
        <f t="shared" si="22"/>
        <v>2.6005483743127416E-7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712150.22693705396</v>
      </c>
      <c r="F49" s="32">
        <v>702988.800221649</v>
      </c>
      <c r="G49" s="217">
        <f t="shared" ca="1" si="15"/>
        <v>9161.4267154049594</v>
      </c>
      <c r="H49" s="33">
        <f t="shared" si="16"/>
        <v>1.0011913441510889</v>
      </c>
      <c r="I49" s="148">
        <f t="shared" si="17"/>
        <v>1.0014079604370321</v>
      </c>
      <c r="J49" s="148">
        <f t="shared" ca="1" si="18"/>
        <v>7.1128702843156852E-2</v>
      </c>
      <c r="K49" s="148">
        <f ca="1">SUM(J49:J$52)</f>
        <v>0.25417223663024291</v>
      </c>
      <c r="L49" s="149">
        <f ca="1">SUM($M$40:$M49)</f>
        <v>1.2805289354863691E-3</v>
      </c>
      <c r="M49" s="149">
        <f t="shared" ca="1" si="19"/>
        <v>1.0122173944933717E-3</v>
      </c>
      <c r="N49" s="108">
        <f t="shared" ca="1" si="20"/>
        <v>2.9657189838033447E-5</v>
      </c>
      <c r="O49" s="397">
        <f t="shared" si="22"/>
        <v>3.1374857733804753E-5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738822.40717857494</v>
      </c>
      <c r="F50" s="32">
        <v>700128.91172468499</v>
      </c>
      <c r="G50" s="217">
        <f t="shared" ca="1" si="15"/>
        <v>38693.495453889947</v>
      </c>
      <c r="H50" s="33">
        <f t="shared" si="16"/>
        <v>1.0058639558742761</v>
      </c>
      <c r="I50" s="148">
        <f t="shared" si="17"/>
        <v>1.0072801725291838</v>
      </c>
      <c r="J50" s="148">
        <f t="shared" ca="1" si="18"/>
        <v>7.3792687927789785E-2</v>
      </c>
      <c r="K50" s="148">
        <f ca="1">SUM(J50:J$52)</f>
        <v>0.18304353378708607</v>
      </c>
      <c r="L50" s="149">
        <f ca="1">SUM($M$40:$M50)</f>
        <v>5.6148638661234589E-3</v>
      </c>
      <c r="M50" s="149">
        <f t="shared" ca="1" si="19"/>
        <v>4.3343349306370895E-3</v>
      </c>
      <c r="N50" s="108">
        <f t="shared" ca="1" si="20"/>
        <v>1.6031076001998126E-4</v>
      </c>
      <c r="O50" s="397">
        <f t="shared" si="22"/>
        <v>1.4070989632677413E-4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697234.02327206382</v>
      </c>
      <c r="F51" s="32">
        <v>553453.92369091709</v>
      </c>
      <c r="G51" s="217">
        <f t="shared" ca="1" si="15"/>
        <v>143780.09958114673</v>
      </c>
      <c r="H51" s="33">
        <f t="shared" si="16"/>
        <v>1.0146207501399465</v>
      </c>
      <c r="I51" s="148">
        <f t="shared" si="17"/>
        <v>1.022007364252655</v>
      </c>
      <c r="J51" s="148">
        <f t="shared" ca="1" si="18"/>
        <v>6.9638890472249804E-2</v>
      </c>
      <c r="K51" s="148">
        <f ca="1">SUM(J51:J$52)</f>
        <v>0.10925084585929629</v>
      </c>
      <c r="L51" s="149">
        <f ca="1">SUM($M$40:$M51)</f>
        <v>2.1814456286372415E-2</v>
      </c>
      <c r="M51" s="149">
        <f t="shared" ca="1" si="19"/>
        <v>1.6199592420248956E-2</v>
      </c>
      <c r="N51" s="108">
        <f t="shared" ca="1" si="20"/>
        <v>2.0872692752032062E-3</v>
      </c>
      <c r="O51" s="397">
        <f t="shared" si="22"/>
        <v>2.2059444822875689E-3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396600.27373913513</v>
      </c>
      <c r="F52" s="32">
        <v>138078.26998063194</v>
      </c>
      <c r="G52" s="217">
        <f t="shared" ca="1" si="15"/>
        <v>258522.00375850318</v>
      </c>
      <c r="H52" s="43">
        <f t="shared" si="16"/>
        <v>1.0402887622981796</v>
      </c>
      <c r="I52" s="44">
        <f t="shared" si="17"/>
        <v>1.0631827760180192</v>
      </c>
      <c r="J52" s="44">
        <f t="shared" ca="1" si="18"/>
        <v>3.9611955387046482E-2</v>
      </c>
      <c r="K52" s="44">
        <f ca="1">SUM(J52:J$52)</f>
        <v>3.9611955387046482E-2</v>
      </c>
      <c r="L52" s="135">
        <f ca="1">SUM($M$40:$M52)</f>
        <v>5.1105625799781992E-2</v>
      </c>
      <c r="M52" s="135">
        <f t="shared" ca="1" si="19"/>
        <v>2.9291169513409574E-2</v>
      </c>
      <c r="N52" s="109">
        <f t="shared" ca="1" si="20"/>
        <v>2.7402666069524476E-2</v>
      </c>
      <c r="O52" s="398">
        <f t="shared" si="22"/>
        <v>1.958631521535013E-2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10012135.726802003</v>
      </c>
      <c r="F53" s="358">
        <f>SUM(F40:F52)</f>
        <v>9560558.4669949859</v>
      </c>
      <c r="G53" s="402">
        <f ca="1">SUM(G40:G52)</f>
        <v>451577.2598070181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3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v>596058.2934256196</v>
      </c>
      <c r="E59" s="71">
        <v>642703.44387770945</v>
      </c>
      <c r="F59" s="71">
        <v>644716.52680662984</v>
      </c>
      <c r="G59" s="71">
        <v>633555.25091970409</v>
      </c>
      <c r="H59" s="71">
        <v>636540.08164883673</v>
      </c>
      <c r="I59" s="71">
        <v>636648.47720213106</v>
      </c>
      <c r="J59" s="71">
        <v>636711.96041210438</v>
      </c>
      <c r="K59" s="71">
        <v>636709.28311078018</v>
      </c>
      <c r="L59" s="71">
        <v>636708.98914825323</v>
      </c>
      <c r="M59" s="71">
        <v>636708.94018122496</v>
      </c>
      <c r="N59" s="71">
        <v>636708.92900140106</v>
      </c>
      <c r="O59" s="71">
        <v>636708.92884482408</v>
      </c>
      <c r="P59" s="165">
        <v>636708.92906405963</v>
      </c>
      <c r="Q59" s="176">
        <f t="shared" ref="Q59:Q71" ca="1" si="25">OFFSET($Q$58,$C59,-$C59)</f>
        <v>636708.92906405963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v>745480.9041425992</v>
      </c>
      <c r="E60" s="71">
        <v>815004.55835202965</v>
      </c>
      <c r="F60" s="71">
        <v>836592.10088980186</v>
      </c>
      <c r="G60" s="71">
        <v>855148.63702773245</v>
      </c>
      <c r="H60" s="71">
        <v>855838.28494842188</v>
      </c>
      <c r="I60" s="71">
        <v>855787.56456929573</v>
      </c>
      <c r="J60" s="71">
        <v>855785.69480863679</v>
      </c>
      <c r="K60" s="71">
        <v>855792.48914582946</v>
      </c>
      <c r="L60" s="71">
        <v>855792.08575425891</v>
      </c>
      <c r="M60" s="71">
        <v>855792.19313145906</v>
      </c>
      <c r="N60" s="71">
        <v>855792.21851717739</v>
      </c>
      <c r="O60" s="71">
        <v>855792.22156894009</v>
      </c>
      <c r="P60" s="165">
        <v>0</v>
      </c>
      <c r="Q60" s="176">
        <f t="shared" ca="1" si="25"/>
        <v>855792.22156894009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v>774030.71279253089</v>
      </c>
      <c r="E61" s="71">
        <v>732648.17566689674</v>
      </c>
      <c r="F61" s="71">
        <v>708864.77807152038</v>
      </c>
      <c r="G61" s="71">
        <v>710681.08757732238</v>
      </c>
      <c r="H61" s="71">
        <v>716198.64640974789</v>
      </c>
      <c r="I61" s="71">
        <v>716231.15276862821</v>
      </c>
      <c r="J61" s="71">
        <v>716255.27272207604</v>
      </c>
      <c r="K61" s="71">
        <v>716266.04417662194</v>
      </c>
      <c r="L61" s="71">
        <v>716267.82133246283</v>
      </c>
      <c r="M61" s="71">
        <v>716267.90542038134</v>
      </c>
      <c r="N61" s="71">
        <v>716267.90803320089</v>
      </c>
      <c r="O61" s="71">
        <v>0</v>
      </c>
      <c r="P61" s="165">
        <v>0</v>
      </c>
      <c r="Q61" s="176">
        <f t="shared" ca="1" si="25"/>
        <v>716267.90803320089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v>763469.16627934994</v>
      </c>
      <c r="E62" s="71">
        <v>889417.30300528579</v>
      </c>
      <c r="F62" s="71">
        <v>878701.1612136499</v>
      </c>
      <c r="G62" s="71">
        <v>885676.34225926269</v>
      </c>
      <c r="H62" s="71">
        <v>894925.03051010042</v>
      </c>
      <c r="I62" s="71">
        <v>895159.12812435313</v>
      </c>
      <c r="J62" s="71">
        <v>895218.34921368666</v>
      </c>
      <c r="K62" s="71">
        <v>895222.72435114859</v>
      </c>
      <c r="L62" s="71">
        <v>895223.24105731724</v>
      </c>
      <c r="M62" s="71">
        <v>895223.23538844113</v>
      </c>
      <c r="N62" s="71">
        <v>0</v>
      </c>
      <c r="O62" s="71">
        <v>0</v>
      </c>
      <c r="P62" s="165">
        <v>0</v>
      </c>
      <c r="Q62" s="176">
        <f t="shared" ca="1" si="25"/>
        <v>895223.23538844113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v>1167717.2877342349</v>
      </c>
      <c r="E63" s="71">
        <v>1068040.3532720655</v>
      </c>
      <c r="F63" s="71">
        <v>1074658.3349556816</v>
      </c>
      <c r="G63" s="71">
        <v>1087365.2461021398</v>
      </c>
      <c r="H63" s="71">
        <v>1085735.8458693689</v>
      </c>
      <c r="I63" s="71">
        <v>1086515.82359109</v>
      </c>
      <c r="J63" s="71">
        <v>1086559.974401017</v>
      </c>
      <c r="K63" s="71">
        <v>1086561.5491026517</v>
      </c>
      <c r="L63" s="71">
        <v>1086561.0931261205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1086561.0931261205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v>1280687.9958821854</v>
      </c>
      <c r="E64" s="71">
        <v>1556741.6461531224</v>
      </c>
      <c r="F64" s="71">
        <v>1548127.9982584615</v>
      </c>
      <c r="G64" s="71">
        <v>1564583.4056610761</v>
      </c>
      <c r="H64" s="71">
        <v>1564052.2994315834</v>
      </c>
      <c r="I64" s="71">
        <v>1563526.5008493646</v>
      </c>
      <c r="J64" s="71">
        <v>1563590.2460356101</v>
      </c>
      <c r="K64" s="71">
        <v>1563595.2290194272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1563595.2290194272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v>516517.92261696234</v>
      </c>
      <c r="E65" s="71">
        <v>607262.57040025247</v>
      </c>
      <c r="F65" s="71">
        <v>627746.38319866464</v>
      </c>
      <c r="G65" s="71">
        <v>619955.30195305031</v>
      </c>
      <c r="H65" s="71">
        <v>618705.96014126251</v>
      </c>
      <c r="I65" s="71">
        <v>618584.52193055232</v>
      </c>
      <c r="J65" s="71">
        <v>618570.98677134281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618570.98677134281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v>677697.04725793912</v>
      </c>
      <c r="E66" s="71">
        <v>600064.94371615048</v>
      </c>
      <c r="F66" s="71">
        <v>633826.86191963998</v>
      </c>
      <c r="G66" s="71">
        <v>633890.46044322592</v>
      </c>
      <c r="H66" s="71">
        <v>629386.65372798708</v>
      </c>
      <c r="I66" s="71">
        <v>630147.75326053356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630147.75326053356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v>633025.78230239742</v>
      </c>
      <c r="E67" s="71">
        <v>490337.84674557461</v>
      </c>
      <c r="F67" s="71">
        <v>460274.59541312588</v>
      </c>
      <c r="G67" s="71">
        <v>466104.70398665773</v>
      </c>
      <c r="H67" s="71">
        <v>464461.43944310996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464461.43944310996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v>534152.31187272572</v>
      </c>
      <c r="E68" s="71">
        <v>639465.10823263892</v>
      </c>
      <c r="F68" s="71">
        <v>707977.88294531009</v>
      </c>
      <c r="G68" s="71">
        <v>712150.22693705396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712150.22693705396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v>669958.58373238216</v>
      </c>
      <c r="E69" s="71">
        <v>690945.45953473274</v>
      </c>
      <c r="F69" s="71">
        <v>738822.40717857494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738822.40717857494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v>705865.43403635232</v>
      </c>
      <c r="E70" s="71">
        <v>697234.02327206382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697234.02327206382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v>396600.27373913513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396600.27373913513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10012135.726802003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3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si="29">IF(ISERROR(E59/D59),"",IF(E59/D59=0,"",E59/D59))</f>
        <v>1.0782560212089567</v>
      </c>
      <c r="E77" s="79">
        <f t="shared" si="29"/>
        <v>1.0031322112058005</v>
      </c>
      <c r="F77" s="79">
        <f t="shared" si="29"/>
        <v>0.98268808782953165</v>
      </c>
      <c r="G77" s="79">
        <f t="shared" si="29"/>
        <v>1.0047112398244662</v>
      </c>
      <c r="H77" s="79">
        <f t="shared" si="29"/>
        <v>1.0001702886533297</v>
      </c>
      <c r="I77" s="79">
        <f t="shared" si="29"/>
        <v>1.0000997146969586</v>
      </c>
      <c r="J77" s="79">
        <f t="shared" si="29"/>
        <v>0.99999579511381809</v>
      </c>
      <c r="K77" s="79">
        <f t="shared" si="29"/>
        <v>0.9999995383096576</v>
      </c>
      <c r="L77" s="79">
        <f t="shared" si="29"/>
        <v>0.99999992309354968</v>
      </c>
      <c r="M77" s="79">
        <f t="shared" si="29"/>
        <v>0.999999982441233</v>
      </c>
      <c r="N77" s="79">
        <f t="shared" si="29"/>
        <v>0.99999999975408393</v>
      </c>
      <c r="O77" s="79">
        <f t="shared" si="29"/>
        <v>1.0000000003443261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si="29"/>
        <v>1.0932601409681872</v>
      </c>
      <c r="E78" s="79">
        <f t="shared" si="29"/>
        <v>1.0264876341077442</v>
      </c>
      <c r="F78" s="79">
        <f t="shared" si="29"/>
        <v>1.0221811036922221</v>
      </c>
      <c r="G78" s="79">
        <f t="shared" si="29"/>
        <v>1.0008064655556097</v>
      </c>
      <c r="H78" s="79">
        <f t="shared" si="29"/>
        <v>0.99994073602452926</v>
      </c>
      <c r="I78" s="79">
        <f t="shared" si="29"/>
        <v>0.99999781515794761</v>
      </c>
      <c r="J78" s="79">
        <f t="shared" si="29"/>
        <v>1.0000079392974595</v>
      </c>
      <c r="K78" s="79">
        <f t="shared" si="29"/>
        <v>0.99999952863389707</v>
      </c>
      <c r="L78" s="79">
        <f t="shared" si="29"/>
        <v>1.0000001254711302</v>
      </c>
      <c r="M78" s="79">
        <f t="shared" si="29"/>
        <v>1.0000000296634142</v>
      </c>
      <c r="N78" s="79">
        <f t="shared" si="29"/>
        <v>1.000000003566009</v>
      </c>
      <c r="O78" s="79" t="str">
        <f t="shared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si="29"/>
        <v>0.94653631123197279</v>
      </c>
      <c r="E79" s="79">
        <f t="shared" si="29"/>
        <v>0.96753776452971119</v>
      </c>
      <c r="F79" s="79">
        <f t="shared" si="29"/>
        <v>1.0025622792413855</v>
      </c>
      <c r="G79" s="79">
        <f t="shared" si="29"/>
        <v>1.0077637620148787</v>
      </c>
      <c r="H79" s="79">
        <f t="shared" si="29"/>
        <v>1.0000453873503437</v>
      </c>
      <c r="I79" s="79">
        <f t="shared" si="29"/>
        <v>1.0000336762138238</v>
      </c>
      <c r="J79" s="79">
        <f t="shared" si="29"/>
        <v>1.0000150385692868</v>
      </c>
      <c r="K79" s="79">
        <f t="shared" si="29"/>
        <v>1.0000024811393131</v>
      </c>
      <c r="L79" s="79">
        <f t="shared" si="29"/>
        <v>1.0000001173973143</v>
      </c>
      <c r="M79" s="79">
        <f t="shared" si="29"/>
        <v>1.0000000036478245</v>
      </c>
      <c r="N79" s="79" t="str">
        <f t="shared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si="29"/>
        <v>1.1649682034177291</v>
      </c>
      <c r="E80" s="79">
        <f t="shared" si="29"/>
        <v>0.98795150290484934</v>
      </c>
      <c r="F80" s="79">
        <f t="shared" si="29"/>
        <v>1.0079380582995687</v>
      </c>
      <c r="G80" s="79">
        <f t="shared" si="29"/>
        <v>1.010442514730884</v>
      </c>
      <c r="H80" s="79">
        <f t="shared" si="29"/>
        <v>1.0002615834916577</v>
      </c>
      <c r="I80" s="79">
        <f t="shared" si="29"/>
        <v>1.0000661570523866</v>
      </c>
      <c r="J80" s="79">
        <f t="shared" si="29"/>
        <v>1.0000048872294294</v>
      </c>
      <c r="K80" s="79">
        <f t="shared" si="29"/>
        <v>1.0000005771816942</v>
      </c>
      <c r="L80" s="79">
        <f t="shared" si="29"/>
        <v>0.9999999936676397</v>
      </c>
      <c r="M80" s="79" t="str">
        <f t="shared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si="29"/>
        <v>0.91463949749722706</v>
      </c>
      <c r="E81" s="79">
        <f t="shared" si="29"/>
        <v>1.0061963779395986</v>
      </c>
      <c r="F81" s="79">
        <f t="shared" si="29"/>
        <v>1.0118241405041373</v>
      </c>
      <c r="G81" s="79">
        <f t="shared" si="29"/>
        <v>0.99850151525569553</v>
      </c>
      <c r="H81" s="79">
        <f t="shared" si="29"/>
        <v>1.0007183862674227</v>
      </c>
      <c r="I81" s="79">
        <f t="shared" si="29"/>
        <v>1.0000406352203699</v>
      </c>
      <c r="J81" s="79">
        <f t="shared" si="29"/>
        <v>1.000001449254226</v>
      </c>
      <c r="K81" s="79">
        <f t="shared" si="29"/>
        <v>0.99999958034910075</v>
      </c>
      <c r="L81" s="79" t="str">
        <f t="shared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si="29"/>
        <v>1.2155510562748588</v>
      </c>
      <c r="E82" s="79">
        <f t="shared" si="29"/>
        <v>0.99446687386057531</v>
      </c>
      <c r="F82" s="79">
        <f t="shared" si="29"/>
        <v>1.010629229250505</v>
      </c>
      <c r="G82" s="79">
        <f t="shared" si="29"/>
        <v>0.99966054463598997</v>
      </c>
      <c r="H82" s="79">
        <f t="shared" si="29"/>
        <v>0.99966382288980371</v>
      </c>
      <c r="I82" s="79">
        <f t="shared" si="29"/>
        <v>1.0000407701348273</v>
      </c>
      <c r="J82" s="79">
        <f t="shared" si="29"/>
        <v>1.0000031868859696</v>
      </c>
      <c r="K82" s="79" t="str">
        <f t="shared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si="29"/>
        <v>1.1756853805256711</v>
      </c>
      <c r="E83" s="79">
        <f t="shared" si="29"/>
        <v>1.0337313936291366</v>
      </c>
      <c r="F83" s="79">
        <f t="shared" si="29"/>
        <v>0.98758880743220678</v>
      </c>
      <c r="G83" s="79">
        <f t="shared" si="29"/>
        <v>0.99798478727764406</v>
      </c>
      <c r="H83" s="79">
        <f t="shared" si="29"/>
        <v>0.99980372225494252</v>
      </c>
      <c r="I83" s="79">
        <f t="shared" si="29"/>
        <v>0.99997811914341594</v>
      </c>
      <c r="J83" s="79" t="str">
        <f t="shared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si="29"/>
        <v>0.88544718638527431</v>
      </c>
      <c r="E84" s="79">
        <f t="shared" si="29"/>
        <v>1.0562637737082337</v>
      </c>
      <c r="F84" s="79">
        <f t="shared" si="29"/>
        <v>1.0001003405305249</v>
      </c>
      <c r="G84" s="79">
        <f t="shared" si="29"/>
        <v>0.99289497634640267</v>
      </c>
      <c r="H84" s="79">
        <f t="shared" si="29"/>
        <v>1.0012092718014249</v>
      </c>
      <c r="I84" s="79" t="str">
        <f t="shared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si="29"/>
        <v>0.77459380084354834</v>
      </c>
      <c r="E85" s="79">
        <f t="shared" si="29"/>
        <v>0.93868869896137574</v>
      </c>
      <c r="F85" s="79">
        <f t="shared" si="29"/>
        <v>1.0126665877970062</v>
      </c>
      <c r="G85" s="79">
        <f t="shared" si="29"/>
        <v>0.99647447337584738</v>
      </c>
      <c r="H85" s="79" t="str">
        <f t="shared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si="29"/>
        <v>1.197158739219323</v>
      </c>
      <c r="E86" s="79">
        <f t="shared" si="29"/>
        <v>1.1071407553447719</v>
      </c>
      <c r="F86" s="79">
        <f t="shared" si="29"/>
        <v>1.0058933253315572</v>
      </c>
      <c r="G86" s="79" t="str">
        <f t="shared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si="29"/>
        <v>1.0313256316314829</v>
      </c>
      <c r="E87" s="79">
        <f t="shared" si="29"/>
        <v>1.0692919346717777</v>
      </c>
      <c r="F87" s="79" t="str">
        <f t="shared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si="29"/>
        <v>0.98777187499474017</v>
      </c>
      <c r="E88" s="81" t="str">
        <f t="shared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si="31">IFERROR(SUMPRODUCT($A$59:$A$71, E$59:E$71, --($C$59:$C$71&lt;$M$1+1-D$58))/SUMPRODUCT($A$59:$A$71, D$59:D$71, --($C$59:$C$71&lt;$M$1+1-D$58)), 1)</f>
        <v>1.0402887622981796</v>
      </c>
      <c r="E89" s="182">
        <f t="shared" si="31"/>
        <v>1.0146207501399465</v>
      </c>
      <c r="F89" s="182">
        <f t="shared" si="31"/>
        <v>1.0058639558742761</v>
      </c>
      <c r="G89" s="182">
        <f t="shared" si="31"/>
        <v>1.0011913441510889</v>
      </c>
      <c r="H89" s="182">
        <f t="shared" si="31"/>
        <v>1.0001739827178384</v>
      </c>
      <c r="I89" s="182">
        <f t="shared" si="31"/>
        <v>1.000037554662657</v>
      </c>
      <c r="J89" s="182">
        <f t="shared" si="31"/>
        <v>1.0000044874466656</v>
      </c>
      <c r="K89" s="182">
        <f t="shared" si="31"/>
        <v>1.000000272167332</v>
      </c>
      <c r="L89" s="182">
        <f t="shared" si="31"/>
        <v>1.0000000440816883</v>
      </c>
      <c r="M89" s="182">
        <f t="shared" si="31"/>
        <v>1.0000000076145192</v>
      </c>
      <c r="N89" s="182">
        <f t="shared" si="31"/>
        <v>1.0000000019398214</v>
      </c>
      <c r="O89" s="182">
        <f t="shared" si="31"/>
        <v>1.0000000003443261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si="32">D89*E90</f>
        <v>1.0631827760180192</v>
      </c>
      <c r="E90" s="182">
        <f t="shared" si="32"/>
        <v>1.022007364252655</v>
      </c>
      <c r="F90" s="182">
        <f t="shared" si="32"/>
        <v>1.0072801725291838</v>
      </c>
      <c r="G90" s="182">
        <f>G89*H90</f>
        <v>1.0014079604370321</v>
      </c>
      <c r="H90" s="182">
        <f t="shared" si="32"/>
        <v>1.0002163585284758</v>
      </c>
      <c r="I90" s="182">
        <f t="shared" si="32"/>
        <v>1.0000423684392612</v>
      </c>
      <c r="J90" s="182">
        <f t="shared" si="32"/>
        <v>1.0000048135958313</v>
      </c>
      <c r="K90" s="182">
        <f t="shared" si="32"/>
        <v>1.0000003261477022</v>
      </c>
      <c r="L90" s="182">
        <f t="shared" si="32"/>
        <v>1.0000000539803555</v>
      </c>
      <c r="M90" s="182">
        <f t="shared" si="32"/>
        <v>1.0000000098986668</v>
      </c>
      <c r="N90" s="182">
        <f t="shared" si="32"/>
        <v>1.0000000022841475</v>
      </c>
      <c r="O90" s="182">
        <f t="shared" si="32"/>
        <v>1.0000000003443261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3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si="35">IFERROR(LN(D77), "")</f>
        <v>7.5344940772242366E-2</v>
      </c>
      <c r="E95" s="136">
        <f t="shared" si="35"/>
        <v>3.1273160513897199E-3</v>
      </c>
      <c r="F95" s="136">
        <f t="shared" si="35"/>
        <v>-1.746351556620105E-2</v>
      </c>
      <c r="G95" s="136">
        <f t="shared" si="35"/>
        <v>4.7001766679722239E-3</v>
      </c>
      <c r="H95" s="136">
        <f t="shared" si="35"/>
        <v>1.7027415586277287E-4</v>
      </c>
      <c r="I95" s="136">
        <f t="shared" si="35"/>
        <v>9.970972577864388E-5</v>
      </c>
      <c r="J95" s="136">
        <f t="shared" si="35"/>
        <v>-4.2048950224719652E-6</v>
      </c>
      <c r="K95" s="136">
        <f t="shared" si="35"/>
        <v>-4.6169044898052956E-7</v>
      </c>
      <c r="L95" s="136">
        <f t="shared" si="35"/>
        <v>-7.6906453276515258E-8</v>
      </c>
      <c r="M95" s="136">
        <f t="shared" si="35"/>
        <v>-1.7558767150094986E-8</v>
      </c>
      <c r="N95" s="136">
        <f t="shared" si="35"/>
        <v>-2.4591606531924649E-10</v>
      </c>
      <c r="O95" s="136">
        <f t="shared" si="35"/>
        <v>3.4432612311020026E-10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si="35"/>
        <v>8.9164187250663163E-2</v>
      </c>
      <c r="E96" s="136">
        <f t="shared" si="35"/>
        <v>2.6142910748414596E-2</v>
      </c>
      <c r="F96" s="136">
        <f t="shared" si="35"/>
        <v>2.1938681260829242E-2</v>
      </c>
      <c r="G96" s="136">
        <f t="shared" si="35"/>
        <v>8.0614053699598349E-4</v>
      </c>
      <c r="H96" s="136">
        <f t="shared" si="35"/>
        <v>-5.9265731649515871E-5</v>
      </c>
      <c r="I96" s="136">
        <f t="shared" si="35"/>
        <v>-2.1848444391593203E-6</v>
      </c>
      <c r="J96" s="136">
        <f t="shared" si="35"/>
        <v>7.9392659434030515E-6</v>
      </c>
      <c r="K96" s="136">
        <f t="shared" si="35"/>
        <v>-4.7136621402067586E-7</v>
      </c>
      <c r="L96" s="136">
        <f t="shared" si="35"/>
        <v>1.254711222808754E-7</v>
      </c>
      <c r="M96" s="136">
        <f t="shared" si="35"/>
        <v>2.9663413729475016E-8</v>
      </c>
      <c r="N96" s="136">
        <f t="shared" si="35"/>
        <v>3.5660090372513868E-9</v>
      </c>
      <c r="O96" s="136" t="str">
        <f t="shared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si="35"/>
        <v>-5.4945945379273831E-2</v>
      </c>
      <c r="E97" s="136">
        <f t="shared" si="35"/>
        <v>-3.300082173432739E-2</v>
      </c>
      <c r="F97" s="136">
        <f t="shared" si="35"/>
        <v>2.5590022005323111E-3</v>
      </c>
      <c r="G97" s="136">
        <f t="shared" si="35"/>
        <v>7.7337791013810308E-3</v>
      </c>
      <c r="H97" s="136">
        <f t="shared" si="35"/>
        <v>4.5386320369030311E-5</v>
      </c>
      <c r="I97" s="136">
        <f t="shared" si="35"/>
        <v>3.3675646792816021E-5</v>
      </c>
      <c r="J97" s="136">
        <f t="shared" si="35"/>
        <v>1.5038456208602215E-5</v>
      </c>
      <c r="K97" s="136">
        <f t="shared" si="35"/>
        <v>2.4811362350941673E-6</v>
      </c>
      <c r="L97" s="136">
        <f t="shared" si="35"/>
        <v>1.1739730742319621E-7</v>
      </c>
      <c r="M97" s="136">
        <f t="shared" si="35"/>
        <v>3.6478244802653819E-9</v>
      </c>
      <c r="N97" s="136" t="str">
        <f t="shared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si="35"/>
        <v>0.15269379344153164</v>
      </c>
      <c r="E98" s="136">
        <f t="shared" si="35"/>
        <v>-1.2121668567727674E-2</v>
      </c>
      <c r="F98" s="136">
        <f t="shared" si="35"/>
        <v>7.9067176614079516E-3</v>
      </c>
      <c r="G98" s="136">
        <f t="shared" si="35"/>
        <v>1.0388368297671782E-2</v>
      </c>
      <c r="H98" s="136">
        <f t="shared" si="35"/>
        <v>2.6154928466136395E-4</v>
      </c>
      <c r="I98" s="136">
        <f t="shared" si="35"/>
        <v>6.6154864105273396E-5</v>
      </c>
      <c r="J98" s="136">
        <f t="shared" si="35"/>
        <v>4.8872174869065257E-6</v>
      </c>
      <c r="K98" s="136">
        <f t="shared" si="35"/>
        <v>5.7718152764754289E-7</v>
      </c>
      <c r="L98" s="136">
        <f t="shared" si="35"/>
        <v>-6.3323603228347831E-9</v>
      </c>
      <c r="M98" s="136" t="str">
        <f t="shared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si="35"/>
        <v>-8.9225283148089099E-2</v>
      </c>
      <c r="E99" s="136">
        <f t="shared" si="35"/>
        <v>6.177259326601031E-3</v>
      </c>
      <c r="F99" s="136">
        <f t="shared" si="35"/>
        <v>1.1754781559389207E-2</v>
      </c>
      <c r="G99" s="136">
        <f t="shared" si="35"/>
        <v>-1.4996085954250794E-3</v>
      </c>
      <c r="H99" s="136">
        <f t="shared" si="35"/>
        <v>7.1812835152286817E-4</v>
      </c>
      <c r="I99" s="136">
        <f t="shared" si="35"/>
        <v>4.0634394781698059E-5</v>
      </c>
      <c r="J99" s="136">
        <f t="shared" si="35"/>
        <v>1.4492531757924259E-6</v>
      </c>
      <c r="K99" s="136">
        <f t="shared" si="35"/>
        <v>-4.196509873061292E-7</v>
      </c>
      <c r="L99" s="136" t="str">
        <f t="shared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si="35"/>
        <v>0.19519751823154516</v>
      </c>
      <c r="E100" s="136">
        <f t="shared" si="35"/>
        <v>-5.5484905836776623E-3</v>
      </c>
      <c r="F100" s="136">
        <f t="shared" si="35"/>
        <v>1.0573136127619686E-2</v>
      </c>
      <c r="G100" s="136">
        <f t="shared" si="35"/>
        <v>-3.3951299202390501E-4</v>
      </c>
      <c r="H100" s="136">
        <f t="shared" si="35"/>
        <v>-3.3623363038855111E-4</v>
      </c>
      <c r="I100" s="136">
        <f t="shared" si="35"/>
        <v>4.076930374792557E-5</v>
      </c>
      <c r="J100" s="136">
        <f t="shared" si="35"/>
        <v>3.1868808914535435E-6</v>
      </c>
      <c r="K100" s="136" t="str">
        <f t="shared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si="35"/>
        <v>0.1618512801163402</v>
      </c>
      <c r="E101" s="136">
        <f t="shared" si="35"/>
        <v>3.3174968286054117E-2</v>
      </c>
      <c r="F101" s="136">
        <f t="shared" si="35"/>
        <v>-1.248885467354369E-2</v>
      </c>
      <c r="G101" s="136">
        <f t="shared" si="35"/>
        <v>-2.0172459956254532E-3</v>
      </c>
      <c r="H101" s="136">
        <f t="shared" si="35"/>
        <v>-1.9629701005498647E-4</v>
      </c>
      <c r="I101" s="136">
        <f t="shared" si="35"/>
        <v>-2.1881095973490049E-5</v>
      </c>
      <c r="J101" s="136" t="str">
        <f t="shared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si="35"/>
        <v>-0.12166246624232248</v>
      </c>
      <c r="E102" s="136">
        <f t="shared" si="35"/>
        <v>5.4737939801368207E-2</v>
      </c>
      <c r="F102" s="136">
        <f t="shared" si="35"/>
        <v>1.0033549675057025E-4</v>
      </c>
      <c r="G102" s="136">
        <f t="shared" si="35"/>
        <v>-7.1303845319794596E-3</v>
      </c>
      <c r="H102" s="136">
        <f t="shared" si="35"/>
        <v>1.2085412212008051E-3</v>
      </c>
      <c r="I102" s="136" t="str">
        <f t="shared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si="35"/>
        <v>-0.2554165149756627</v>
      </c>
      <c r="E103" s="136">
        <f t="shared" si="35"/>
        <v>-6.3271378742899842E-2</v>
      </c>
      <c r="F103" s="136">
        <f t="shared" si="35"/>
        <v>1.2587037622327749E-2</v>
      </c>
      <c r="G103" s="136">
        <f t="shared" si="35"/>
        <v>-3.5317559385267734E-3</v>
      </c>
      <c r="H103" s="136" t="str">
        <f t="shared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si="35"/>
        <v>0.17995103200166296</v>
      </c>
      <c r="E104" s="136">
        <f t="shared" si="35"/>
        <v>0.10178079590986978</v>
      </c>
      <c r="F104" s="136">
        <f t="shared" si="35"/>
        <v>5.8760276172589183E-3</v>
      </c>
      <c r="G104" s="136" t="str">
        <f t="shared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si="35"/>
        <v>3.0844995741386938E-2</v>
      </c>
      <c r="E105" s="136">
        <f t="shared" si="35"/>
        <v>6.6996686127673649E-2</v>
      </c>
      <c r="F105" s="136" t="str">
        <f t="shared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si="35"/>
        <v>-1.230350364910943E-2</v>
      </c>
      <c r="E106" s="137" t="str">
        <f t="shared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si="37">IFERROR(AVERAGE(D95:D106), 0)</f>
        <v>2.9291169513409574E-2</v>
      </c>
      <c r="E107" s="138">
        <f t="shared" si="37"/>
        <v>1.6199592420248956E-2</v>
      </c>
      <c r="F107" s="138">
        <f t="shared" si="37"/>
        <v>4.3343349306370887E-3</v>
      </c>
      <c r="G107" s="138">
        <f t="shared" si="37"/>
        <v>1.0122173944933719E-3</v>
      </c>
      <c r="H107" s="138">
        <f t="shared" si="37"/>
        <v>2.2651037019047341E-4</v>
      </c>
      <c r="I107" s="138">
        <f t="shared" si="37"/>
        <v>3.6696856399101078E-5</v>
      </c>
      <c r="J107" s="138">
        <f t="shared" si="37"/>
        <v>4.7160297806142991E-6</v>
      </c>
      <c r="K107" s="138">
        <f t="shared" si="37"/>
        <v>3.4112202248687512E-7</v>
      </c>
      <c r="L107" s="138">
        <f t="shared" si="37"/>
        <v>3.990740402618039E-8</v>
      </c>
      <c r="M107" s="139">
        <f t="shared" si="37"/>
        <v>5.250823686548471E-9</v>
      </c>
      <c r="N107" s="139">
        <f t="shared" si="37"/>
        <v>1.6600464859660703E-9</v>
      </c>
      <c r="O107" s="139">
        <f t="shared" si="37"/>
        <v>3.4432612311020026E-10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si="38">IFERROR(_xlfn.VAR.S(D95:D106), 0)</f>
        <v>1.958631521535013E-2</v>
      </c>
      <c r="E108" s="139">
        <f t="shared" si="38"/>
        <v>2.2059444822875689E-3</v>
      </c>
      <c r="F108" s="139">
        <f t="shared" si="38"/>
        <v>1.4070989632677413E-4</v>
      </c>
      <c r="G108" s="139">
        <f t="shared" si="38"/>
        <v>3.1374857733804753E-5</v>
      </c>
      <c r="H108" s="139">
        <f t="shared" si="38"/>
        <v>2.6005483743127416E-7</v>
      </c>
      <c r="I108" s="139">
        <f t="shared" si="38"/>
        <v>1.6371293055183743E-9</v>
      </c>
      <c r="J108" s="139">
        <f t="shared" si="38"/>
        <v>4.1912813801294185E-11</v>
      </c>
      <c r="K108" s="139">
        <f t="shared" si="38"/>
        <v>1.629701372843542E-12</v>
      </c>
      <c r="L108" s="139">
        <f t="shared" si="38"/>
        <v>9.7031426916782239E-15</v>
      </c>
      <c r="M108" s="140">
        <f t="shared" si="38"/>
        <v>5.5941079659721487E-16</v>
      </c>
      <c r="N108" s="140">
        <f t="shared" si="38"/>
        <v>7.2653864938040657E-18</v>
      </c>
      <c r="O108" s="140">
        <f t="shared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3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7.5344940772242366E-2</v>
      </c>
      <c r="E113" s="136">
        <f t="shared" ca="1" si="41"/>
        <v>3.1273160513897199E-3</v>
      </c>
      <c r="F113" s="136">
        <f t="shared" ca="1" si="41"/>
        <v>-1.746351556620105E-2</v>
      </c>
      <c r="G113" s="136">
        <f t="shared" ca="1" si="41"/>
        <v>4.7001766679722239E-3</v>
      </c>
      <c r="H113" s="136">
        <f t="shared" ca="1" si="41"/>
        <v>1.7027415586277287E-4</v>
      </c>
      <c r="I113" s="136">
        <f t="shared" ca="1" si="41"/>
        <v>9.970972577864388E-5</v>
      </c>
      <c r="J113" s="136">
        <f t="shared" ca="1" si="41"/>
        <v>-4.2048950224719652E-6</v>
      </c>
      <c r="K113" s="136">
        <f t="shared" ca="1" si="41"/>
        <v>-4.6169044898052956E-7</v>
      </c>
      <c r="L113" s="136">
        <f t="shared" ca="1" si="41"/>
        <v>-7.6906453276515258E-8</v>
      </c>
      <c r="M113" s="136">
        <f t="shared" ca="1" si="41"/>
        <v>-1.7558767150094986E-8</v>
      </c>
      <c r="N113" s="136">
        <f t="shared" ca="1" si="41"/>
        <v>-2.4591606531924649E-10</v>
      </c>
      <c r="O113" s="304">
        <f t="shared" ca="1" si="41"/>
        <v>3.4432612311020026E-10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8.9164187250663163E-2</v>
      </c>
      <c r="E114" s="136">
        <f t="shared" ca="1" si="43"/>
        <v>2.6142910748414596E-2</v>
      </c>
      <c r="F114" s="136">
        <f t="shared" ca="1" si="43"/>
        <v>2.1938681260829242E-2</v>
      </c>
      <c r="G114" s="136">
        <f t="shared" ca="1" si="43"/>
        <v>8.0614053699598349E-4</v>
      </c>
      <c r="H114" s="136">
        <f t="shared" ca="1" si="43"/>
        <v>-5.9265731649515871E-5</v>
      </c>
      <c r="I114" s="136">
        <f t="shared" ca="1" si="43"/>
        <v>-2.1848444391593203E-6</v>
      </c>
      <c r="J114" s="136">
        <f t="shared" ca="1" si="43"/>
        <v>7.9392659434030515E-6</v>
      </c>
      <c r="K114" s="136">
        <f t="shared" ca="1" si="43"/>
        <v>-4.7136621402067586E-7</v>
      </c>
      <c r="L114" s="136">
        <f t="shared" ca="1" si="43"/>
        <v>1.254711222808754E-7</v>
      </c>
      <c r="M114" s="136">
        <f t="shared" ca="1" si="43"/>
        <v>2.9663413729475016E-8</v>
      </c>
      <c r="N114" s="136">
        <f t="shared" ca="1" si="43"/>
        <v>3.5660090372513868E-9</v>
      </c>
      <c r="O114" s="302">
        <f t="shared" ca="1" si="43"/>
        <v>3.4432612311020026E-10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-5.4945945379273831E-2</v>
      </c>
      <c r="E115" s="136">
        <f t="shared" ca="1" si="44"/>
        <v>-3.300082173432739E-2</v>
      </c>
      <c r="F115" s="136">
        <f t="shared" ca="1" si="44"/>
        <v>2.5590022005323111E-3</v>
      </c>
      <c r="G115" s="136">
        <f t="shared" ca="1" si="44"/>
        <v>7.7337791013810308E-3</v>
      </c>
      <c r="H115" s="136">
        <f t="shared" ca="1" si="44"/>
        <v>4.5386320369030311E-5</v>
      </c>
      <c r="I115" s="136">
        <f t="shared" ca="1" si="44"/>
        <v>3.3675646792816021E-5</v>
      </c>
      <c r="J115" s="136">
        <f t="shared" ca="1" si="44"/>
        <v>1.5038456208602215E-5</v>
      </c>
      <c r="K115" s="136">
        <f t="shared" ca="1" si="44"/>
        <v>2.4811362350941673E-6</v>
      </c>
      <c r="L115" s="136">
        <f t="shared" ca="1" si="44"/>
        <v>1.1739730742319621E-7</v>
      </c>
      <c r="M115" s="136">
        <f t="shared" ca="1" si="44"/>
        <v>3.6478244802653819E-9</v>
      </c>
      <c r="N115" s="302">
        <f t="shared" ca="1" si="44"/>
        <v>1.6600464859660703E-9</v>
      </c>
      <c r="O115" s="136">
        <f t="shared" ca="1" si="44"/>
        <v>3.4432612311020026E-10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0.15269379344153164</v>
      </c>
      <c r="E116" s="136">
        <f t="shared" ca="1" si="45"/>
        <v>-1.2121668567727674E-2</v>
      </c>
      <c r="F116" s="136">
        <f t="shared" ca="1" si="45"/>
        <v>7.9067176614079516E-3</v>
      </c>
      <c r="G116" s="136">
        <f t="shared" ca="1" si="45"/>
        <v>1.0388368297671782E-2</v>
      </c>
      <c r="H116" s="136">
        <f t="shared" ca="1" si="45"/>
        <v>2.6154928466136395E-4</v>
      </c>
      <c r="I116" s="136">
        <f t="shared" ca="1" si="45"/>
        <v>6.6154864105273396E-5</v>
      </c>
      <c r="J116" s="136">
        <f t="shared" ca="1" si="45"/>
        <v>4.8872174869065257E-6</v>
      </c>
      <c r="K116" s="136">
        <f t="shared" ca="1" si="45"/>
        <v>5.7718152764754289E-7</v>
      </c>
      <c r="L116" s="136">
        <f t="shared" ca="1" si="45"/>
        <v>-6.3323603228347831E-9</v>
      </c>
      <c r="M116" s="302">
        <f t="shared" ca="1" si="45"/>
        <v>5.250823686548471E-9</v>
      </c>
      <c r="N116" s="136">
        <f t="shared" ca="1" si="45"/>
        <v>1.6600464859660703E-9</v>
      </c>
      <c r="O116" s="136">
        <f t="shared" ca="1" si="45"/>
        <v>3.4432612311020026E-10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-8.9225283148089099E-2</v>
      </c>
      <c r="E117" s="136">
        <f t="shared" ca="1" si="46"/>
        <v>6.177259326601031E-3</v>
      </c>
      <c r="F117" s="136">
        <f t="shared" ca="1" si="46"/>
        <v>1.1754781559389207E-2</v>
      </c>
      <c r="G117" s="136">
        <f t="shared" ca="1" si="46"/>
        <v>-1.4996085954250794E-3</v>
      </c>
      <c r="H117" s="136">
        <f t="shared" ca="1" si="46"/>
        <v>7.1812835152286817E-4</v>
      </c>
      <c r="I117" s="136">
        <f t="shared" ca="1" si="46"/>
        <v>4.0634394781698059E-5</v>
      </c>
      <c r="J117" s="136">
        <f t="shared" ca="1" si="46"/>
        <v>1.4492531757924259E-6</v>
      </c>
      <c r="K117" s="136">
        <f t="shared" ca="1" si="46"/>
        <v>-4.196509873061292E-7</v>
      </c>
      <c r="L117" s="302">
        <f t="shared" ca="1" si="46"/>
        <v>3.990740402618039E-8</v>
      </c>
      <c r="M117" s="136">
        <f t="shared" ca="1" si="46"/>
        <v>5.250823686548471E-9</v>
      </c>
      <c r="N117" s="136">
        <f t="shared" ca="1" si="46"/>
        <v>1.6600464859660703E-9</v>
      </c>
      <c r="O117" s="136">
        <f t="shared" ca="1" si="46"/>
        <v>3.4432612311020026E-10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0.19519751823154516</v>
      </c>
      <c r="E118" s="136">
        <f t="shared" ca="1" si="47"/>
        <v>-5.5484905836776623E-3</v>
      </c>
      <c r="F118" s="136">
        <f t="shared" ca="1" si="47"/>
        <v>1.0573136127619686E-2</v>
      </c>
      <c r="G118" s="136">
        <f t="shared" ca="1" si="47"/>
        <v>-3.3951299202390501E-4</v>
      </c>
      <c r="H118" s="136">
        <f t="shared" ca="1" si="47"/>
        <v>-3.3623363038855111E-4</v>
      </c>
      <c r="I118" s="136">
        <f t="shared" ca="1" si="47"/>
        <v>4.076930374792557E-5</v>
      </c>
      <c r="J118" s="136">
        <f t="shared" ca="1" si="47"/>
        <v>3.1868808914535435E-6</v>
      </c>
      <c r="K118" s="302">
        <f t="shared" ca="1" si="47"/>
        <v>3.4112202248687512E-7</v>
      </c>
      <c r="L118" s="136">
        <f t="shared" ca="1" si="47"/>
        <v>3.990740402618039E-8</v>
      </c>
      <c r="M118" s="136">
        <f t="shared" ca="1" si="47"/>
        <v>5.250823686548471E-9</v>
      </c>
      <c r="N118" s="136">
        <f t="shared" ca="1" si="47"/>
        <v>1.6600464859660703E-9</v>
      </c>
      <c r="O118" s="136">
        <f t="shared" ca="1" si="47"/>
        <v>3.4432612311020026E-10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0.1618512801163402</v>
      </c>
      <c r="E119" s="136">
        <f t="shared" ca="1" si="48"/>
        <v>3.3174968286054117E-2</v>
      </c>
      <c r="F119" s="136">
        <f t="shared" ca="1" si="48"/>
        <v>-1.248885467354369E-2</v>
      </c>
      <c r="G119" s="136">
        <f t="shared" ca="1" si="48"/>
        <v>-2.0172459956254532E-3</v>
      </c>
      <c r="H119" s="136">
        <f t="shared" ca="1" si="48"/>
        <v>-1.9629701005498647E-4</v>
      </c>
      <c r="I119" s="136">
        <f t="shared" ca="1" si="48"/>
        <v>-2.1881095973490049E-5</v>
      </c>
      <c r="J119" s="302">
        <f t="shared" ca="1" si="48"/>
        <v>4.7160297806142991E-6</v>
      </c>
      <c r="K119" s="136">
        <f t="shared" ca="1" si="48"/>
        <v>3.4112202248687512E-7</v>
      </c>
      <c r="L119" s="136">
        <f t="shared" ca="1" si="48"/>
        <v>3.990740402618039E-8</v>
      </c>
      <c r="M119" s="136">
        <f t="shared" ca="1" si="48"/>
        <v>5.250823686548471E-9</v>
      </c>
      <c r="N119" s="136">
        <f t="shared" ca="1" si="48"/>
        <v>1.6600464859660703E-9</v>
      </c>
      <c r="O119" s="136">
        <f t="shared" ca="1" si="48"/>
        <v>3.4432612311020026E-10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-0.12166246624232248</v>
      </c>
      <c r="E120" s="136">
        <f t="shared" ca="1" si="49"/>
        <v>5.4737939801368207E-2</v>
      </c>
      <c r="F120" s="136">
        <f t="shared" ca="1" si="49"/>
        <v>1.0033549675057025E-4</v>
      </c>
      <c r="G120" s="136">
        <f t="shared" ca="1" si="49"/>
        <v>-7.1303845319794596E-3</v>
      </c>
      <c r="H120" s="136">
        <f t="shared" ca="1" si="49"/>
        <v>1.2085412212008051E-3</v>
      </c>
      <c r="I120" s="302">
        <f t="shared" ca="1" si="49"/>
        <v>3.6696856399101078E-5</v>
      </c>
      <c r="J120" s="136">
        <f t="shared" ca="1" si="49"/>
        <v>4.7160297806142991E-6</v>
      </c>
      <c r="K120" s="136">
        <f t="shared" ca="1" si="49"/>
        <v>3.4112202248687512E-7</v>
      </c>
      <c r="L120" s="136">
        <f t="shared" ca="1" si="49"/>
        <v>3.990740402618039E-8</v>
      </c>
      <c r="M120" s="136">
        <f t="shared" ca="1" si="49"/>
        <v>5.250823686548471E-9</v>
      </c>
      <c r="N120" s="136">
        <f t="shared" ca="1" si="49"/>
        <v>1.6600464859660703E-9</v>
      </c>
      <c r="O120" s="136">
        <f t="shared" ca="1" si="49"/>
        <v>3.4432612311020026E-10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-0.2554165149756627</v>
      </c>
      <c r="E121" s="136">
        <f t="shared" ca="1" si="50"/>
        <v>-6.3271378742899842E-2</v>
      </c>
      <c r="F121" s="136">
        <f t="shared" ca="1" si="50"/>
        <v>1.2587037622327749E-2</v>
      </c>
      <c r="G121" s="136">
        <f t="shared" ca="1" si="50"/>
        <v>-3.5317559385267734E-3</v>
      </c>
      <c r="H121" s="302">
        <f t="shared" ca="1" si="50"/>
        <v>2.2651037019047341E-4</v>
      </c>
      <c r="I121" s="136">
        <f t="shared" ca="1" si="50"/>
        <v>3.6696856399101078E-5</v>
      </c>
      <c r="J121" s="136">
        <f t="shared" ca="1" si="50"/>
        <v>4.7160297806142991E-6</v>
      </c>
      <c r="K121" s="136">
        <f t="shared" ca="1" si="50"/>
        <v>3.4112202248687512E-7</v>
      </c>
      <c r="L121" s="136">
        <f t="shared" ca="1" si="50"/>
        <v>3.990740402618039E-8</v>
      </c>
      <c r="M121" s="136">
        <f t="shared" ca="1" si="50"/>
        <v>5.250823686548471E-9</v>
      </c>
      <c r="N121" s="136">
        <f t="shared" ca="1" si="50"/>
        <v>1.6600464859660703E-9</v>
      </c>
      <c r="O121" s="136">
        <f t="shared" ca="1" si="50"/>
        <v>3.4432612311020026E-10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0.17995103200166296</v>
      </c>
      <c r="E122" s="136">
        <f t="shared" ca="1" si="51"/>
        <v>0.10178079590986978</v>
      </c>
      <c r="F122" s="136">
        <f t="shared" ca="1" si="51"/>
        <v>5.8760276172589183E-3</v>
      </c>
      <c r="G122" s="302">
        <f t="shared" ca="1" si="51"/>
        <v>1.0122173944933719E-3</v>
      </c>
      <c r="H122" s="136">
        <f t="shared" ca="1" si="51"/>
        <v>2.2651037019047341E-4</v>
      </c>
      <c r="I122" s="136">
        <f t="shared" ca="1" si="51"/>
        <v>3.6696856399101078E-5</v>
      </c>
      <c r="J122" s="136">
        <f t="shared" ca="1" si="51"/>
        <v>4.7160297806142991E-6</v>
      </c>
      <c r="K122" s="136">
        <f t="shared" ca="1" si="51"/>
        <v>3.4112202248687512E-7</v>
      </c>
      <c r="L122" s="136">
        <f t="shared" ca="1" si="51"/>
        <v>3.990740402618039E-8</v>
      </c>
      <c r="M122" s="136">
        <f t="shared" ca="1" si="51"/>
        <v>5.250823686548471E-9</v>
      </c>
      <c r="N122" s="136">
        <f t="shared" ca="1" si="51"/>
        <v>1.6600464859660703E-9</v>
      </c>
      <c r="O122" s="136">
        <f t="shared" ca="1" si="51"/>
        <v>3.4432612311020026E-10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3.0844995741386938E-2</v>
      </c>
      <c r="E123" s="136">
        <f t="shared" ca="1" si="52"/>
        <v>6.6996686127673649E-2</v>
      </c>
      <c r="F123" s="302">
        <f t="shared" ca="1" si="52"/>
        <v>4.3343349306370887E-3</v>
      </c>
      <c r="G123" s="136">
        <f t="shared" ca="1" si="52"/>
        <v>1.0122173944933719E-3</v>
      </c>
      <c r="H123" s="136">
        <f t="shared" ca="1" si="52"/>
        <v>2.2651037019047341E-4</v>
      </c>
      <c r="I123" s="136">
        <f t="shared" ca="1" si="52"/>
        <v>3.6696856399101078E-5</v>
      </c>
      <c r="J123" s="136">
        <f t="shared" ca="1" si="52"/>
        <v>4.7160297806142991E-6</v>
      </c>
      <c r="K123" s="296">
        <f t="shared" ca="1" si="52"/>
        <v>3.4112202248687512E-7</v>
      </c>
      <c r="L123" s="296">
        <f t="shared" ca="1" si="52"/>
        <v>3.990740402618039E-8</v>
      </c>
      <c r="M123" s="136">
        <f t="shared" ca="1" si="52"/>
        <v>5.250823686548471E-9</v>
      </c>
      <c r="N123" s="136">
        <f t="shared" ca="1" si="52"/>
        <v>1.6600464859660703E-9</v>
      </c>
      <c r="O123" s="136">
        <f t="shared" ca="1" si="52"/>
        <v>3.4432612311020026E-10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-1.230350364910943E-2</v>
      </c>
      <c r="E124" s="303">
        <f t="shared" ca="1" si="53"/>
        <v>1.6199592420248956E-2</v>
      </c>
      <c r="F124" s="137">
        <f t="shared" ca="1" si="53"/>
        <v>4.3343349306370887E-3</v>
      </c>
      <c r="G124" s="137">
        <f t="shared" ca="1" si="53"/>
        <v>1.0122173944933719E-3</v>
      </c>
      <c r="H124" s="137">
        <f t="shared" ca="1" si="53"/>
        <v>2.2651037019047341E-4</v>
      </c>
      <c r="I124" s="137">
        <f t="shared" ca="1" si="53"/>
        <v>3.6696856399101078E-5</v>
      </c>
      <c r="J124" s="137">
        <f t="shared" ca="1" si="53"/>
        <v>4.7160297806142991E-6</v>
      </c>
      <c r="K124" s="297">
        <f t="shared" ca="1" si="53"/>
        <v>3.4112202248687512E-7</v>
      </c>
      <c r="L124" s="297">
        <f t="shared" ca="1" si="53"/>
        <v>3.990740402618039E-8</v>
      </c>
      <c r="M124" s="137">
        <f t="shared" ca="1" si="53"/>
        <v>5.250823686548471E-9</v>
      </c>
      <c r="N124" s="137">
        <f t="shared" ca="1" si="53"/>
        <v>1.6600464859660703E-9</v>
      </c>
      <c r="O124" s="137">
        <f t="shared" ca="1" si="53"/>
        <v>3.4432612311020026E-10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2.9291169513409574E-2</v>
      </c>
      <c r="E125" s="138">
        <f t="shared" ca="1" si="54"/>
        <v>1.6199592420248956E-2</v>
      </c>
      <c r="F125" s="138">
        <f t="shared" ca="1" si="54"/>
        <v>4.3343349306370895E-3</v>
      </c>
      <c r="G125" s="138">
        <f t="shared" ca="1" si="54"/>
        <v>1.0122173944933717E-3</v>
      </c>
      <c r="H125" s="138">
        <f t="shared" ca="1" si="54"/>
        <v>2.2651037019047341E-4</v>
      </c>
      <c r="I125" s="138">
        <f t="shared" ca="1" si="54"/>
        <v>3.6696856399101071E-5</v>
      </c>
      <c r="J125" s="138">
        <f t="shared" ca="1" si="54"/>
        <v>4.7160297806143008E-6</v>
      </c>
      <c r="K125" s="138">
        <f t="shared" ca="1" si="54"/>
        <v>3.4112202248687507E-7</v>
      </c>
      <c r="L125" s="138">
        <f t="shared" ca="1" si="54"/>
        <v>3.9907404026180403E-8</v>
      </c>
      <c r="M125" s="139">
        <f t="shared" ca="1" si="54"/>
        <v>5.250823686548471E-9</v>
      </c>
      <c r="N125" s="139">
        <f t="shared" ca="1" si="54"/>
        <v>1.6600464859660701E-9</v>
      </c>
      <c r="O125" s="139">
        <f t="shared" ca="1" si="54"/>
        <v>3.4432612311020026E-10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1.958631521535013E-2</v>
      </c>
      <c r="E126" s="139">
        <f t="shared" ca="1" si="55"/>
        <v>2.0054040748068809E-3</v>
      </c>
      <c r="F126" s="139">
        <f t="shared" ca="1" si="55"/>
        <v>1.151262788128152E-4</v>
      </c>
      <c r="G126" s="139">
        <f t="shared" ca="1" si="55"/>
        <v>2.2818078351858009E-5</v>
      </c>
      <c r="H126" s="139">
        <f t="shared" ca="1" si="55"/>
        <v>1.654894420017199E-7</v>
      </c>
      <c r="I126" s="139">
        <f t="shared" ca="1" si="55"/>
        <v>8.9297962119184051E-10</v>
      </c>
      <c r="J126" s="139">
        <f t="shared" ca="1" si="55"/>
        <v>1.9051279000588267E-11</v>
      </c>
      <c r="K126" s="139">
        <f t="shared" ca="1" si="55"/>
        <v>5.9261868103401529E-13</v>
      </c>
      <c r="L126" s="139">
        <f t="shared" ca="1" si="55"/>
        <v>2.6463116431849698E-15</v>
      </c>
      <c r="M126" s="140">
        <f t="shared" ca="1" si="55"/>
        <v>1.0171105392676634E-16</v>
      </c>
      <c r="N126" s="140">
        <f t="shared" ca="1" si="55"/>
        <v>6.6048968125491504E-19</v>
      </c>
      <c r="O126" s="140">
        <f t="shared" ca="1" si="55"/>
        <v>0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3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1.9586315215350134E-2</v>
      </c>
      <c r="E132" s="142">
        <f t="shared" ca="1" si="59"/>
        <v>3.0253890631684759E-3</v>
      </c>
      <c r="F132" s="142">
        <f t="shared" ca="1" si="59"/>
        <v>-3.2356986530131167E-4</v>
      </c>
      <c r="G132" s="142">
        <f t="shared" ca="1" si="59"/>
        <v>3.6788102373879177E-4</v>
      </c>
      <c r="H132" s="142">
        <f t="shared" ca="1" si="59"/>
        <v>-5.0862149724303561E-5</v>
      </c>
      <c r="I132" s="142">
        <f t="shared" ca="1" si="59"/>
        <v>-5.1540152009283532E-7</v>
      </c>
      <c r="J132" s="142">
        <f t="shared" ca="1" si="59"/>
        <v>-1.8655849944071165E-7</v>
      </c>
      <c r="K132" s="142">
        <f t="shared" ca="1" si="59"/>
        <v>-3.6648201719630377E-8</v>
      </c>
      <c r="L132" s="142">
        <f t="shared" ca="1" si="59"/>
        <v>-4.1634649297718076E-9</v>
      </c>
      <c r="M132" s="142">
        <f t="shared" ca="1" si="59"/>
        <v>2.7310989303332195E-10</v>
      </c>
      <c r="N132" s="142">
        <f t="shared" ca="1" si="59"/>
        <v>2.6338966274851529E-11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3.9611955387046482E-2</v>
      </c>
      <c r="S132" s="142">
        <f ca="1">SUM(R132:R$149)</f>
        <v>1.0396119553870464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3.0253890631684759E-3</v>
      </c>
      <c r="E133" s="142">
        <f t="shared" ca="1" si="59"/>
        <v>2.2059444822875684E-3</v>
      </c>
      <c r="F133" s="142">
        <f t="shared" ca="1" si="59"/>
        <v>-8.1838664066668867E-5</v>
      </c>
      <c r="G133" s="142">
        <f t="shared" ca="1" si="59"/>
        <v>-7.4506246679248867E-5</v>
      </c>
      <c r="H133" s="142">
        <f t="shared" ca="1" si="59"/>
        <v>6.2560829364399981E-6</v>
      </c>
      <c r="I133" s="142">
        <f t="shared" ca="1" si="59"/>
        <v>-5.0306532260659946E-7</v>
      </c>
      <c r="J133" s="142">
        <f t="shared" ca="1" si="59"/>
        <v>-5.9610533819374983E-8</v>
      </c>
      <c r="K133" s="142">
        <f t="shared" ca="1" si="59"/>
        <v>-2.5483652643149847E-8</v>
      </c>
      <c r="L133" s="142">
        <f t="shared" ca="1" si="59"/>
        <v>-4.1718863819687017E-11</v>
      </c>
      <c r="M133" s="142">
        <f t="shared" ca="1" si="59"/>
        <v>3.0989182706380649E-10</v>
      </c>
      <c r="N133" s="142">
        <f t="shared" ca="1" si="59"/>
        <v>4.3866861588090335E-11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6.9638890472249804E-2</v>
      </c>
      <c r="S133" s="142">
        <f ca="1">SUM(R133:R$149)</f>
        <v>1.0000000000000002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-3.2356986530131167E-4</v>
      </c>
      <c r="E134" s="142">
        <f t="shared" ca="1" si="59"/>
        <v>-8.1838664066668867E-5</v>
      </c>
      <c r="F134" s="142">
        <f t="shared" ca="1" si="59"/>
        <v>1.4070989632677413E-4</v>
      </c>
      <c r="G134" s="142">
        <f t="shared" ca="1" si="59"/>
        <v>-5.1982927538161731E-6</v>
      </c>
      <c r="H134" s="142">
        <f t="shared" ca="1" si="59"/>
        <v>-3.8016757993997287E-8</v>
      </c>
      <c r="I134" s="142">
        <f t="shared" ca="1" si="59"/>
        <v>-1.5122327017745698E-7</v>
      </c>
      <c r="J134" s="142">
        <f t="shared" ca="1" si="59"/>
        <v>3.9940952002943616E-8</v>
      </c>
      <c r="K134" s="142">
        <f t="shared" ca="1" si="59"/>
        <v>-1.351238991316831E-9</v>
      </c>
      <c r="L134" s="142">
        <f t="shared" ca="1" si="59"/>
        <v>1.2499426098363543E-9</v>
      </c>
      <c r="M134" s="142">
        <f t="shared" ca="1" si="59"/>
        <v>4.6490679892056452E-10</v>
      </c>
      <c r="N134" s="142">
        <f t="shared" ca="1" si="59"/>
        <v>7.5099111590692857E-11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7.3792687927789785E-2</v>
      </c>
      <c r="S134" s="142">
        <f ca="1">SUM(R134:R$149)</f>
        <v>0.93036110952775042</v>
      </c>
      <c r="T134" s="142">
        <f t="shared" ca="1" si="60"/>
        <v>7.2653864938040657E-18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3.6788102373879177E-4</v>
      </c>
      <c r="E135" s="142">
        <f t="shared" ca="1" si="59"/>
        <v>-7.4506246679248867E-5</v>
      </c>
      <c r="F135" s="142">
        <f t="shared" ca="1" si="59"/>
        <v>-5.1982927538161731E-6</v>
      </c>
      <c r="G135" s="142">
        <f t="shared" ca="1" si="59"/>
        <v>3.1374857733804746E-5</v>
      </c>
      <c r="H135" s="142">
        <f t="shared" ca="1" si="59"/>
        <v>-1.1752855474299346E-6</v>
      </c>
      <c r="I135" s="142">
        <f t="shared" ca="1" si="59"/>
        <v>1.0972691559465979E-7</v>
      </c>
      <c r="J135" s="142">
        <f t="shared" ca="1" si="59"/>
        <v>9.5392475261563143E-9</v>
      </c>
      <c r="K135" s="142">
        <f t="shared" ca="1" si="59"/>
        <v>3.9287979670298746E-9</v>
      </c>
      <c r="L135" s="142">
        <f t="shared" ca="1" si="59"/>
        <v>-1.2037843046800045E-10</v>
      </c>
      <c r="M135" s="142">
        <f t="shared" ca="1" si="59"/>
        <v>-4.9963184985399769E-11</v>
      </c>
      <c r="N135" s="142">
        <f t="shared" ca="1" si="59"/>
        <v>-7.4218870389926776E-12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7.1128702843156852E-2</v>
      </c>
      <c r="S135" s="142">
        <f ca="1">SUM(R135:R$149)</f>
        <v>0.85656842159996049</v>
      </c>
      <c r="T135" s="142">
        <f t="shared" ca="1" si="60"/>
        <v>7.4668359978398275E-16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-5.0862149724303561E-5</v>
      </c>
      <c r="E136" s="142">
        <f t="shared" ca="1" si="59"/>
        <v>6.2560829364399981E-6</v>
      </c>
      <c r="F136" s="142">
        <f t="shared" ca="1" si="59"/>
        <v>-3.8016757993997287E-8</v>
      </c>
      <c r="G136" s="142">
        <f t="shared" ca="1" si="59"/>
        <v>-1.1752855474299346E-6</v>
      </c>
      <c r="H136" s="142">
        <f t="shared" ca="1" si="59"/>
        <v>2.6005483743127416E-7</v>
      </c>
      <c r="I136" s="142">
        <f t="shared" ca="1" si="59"/>
        <v>5.5930759905048875E-9</v>
      </c>
      <c r="J136" s="142">
        <f t="shared" ca="1" si="59"/>
        <v>-6.0571460609294951E-10</v>
      </c>
      <c r="K136" s="142">
        <f t="shared" ca="1" si="59"/>
        <v>-1.1900240203693853E-10</v>
      </c>
      <c r="L136" s="142">
        <f t="shared" ca="1" si="59"/>
        <v>-1.1179457672587079E-11</v>
      </c>
      <c r="M136" s="142">
        <f t="shared" ca="1" si="59"/>
        <v>-2.7017340355830485E-12</v>
      </c>
      <c r="N136" s="142">
        <f t="shared" ca="1" si="59"/>
        <v>-4.374944296246664E-13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4.6389846493967234E-2</v>
      </c>
      <c r="S136" s="142">
        <f ca="1">SUM(R136:R$149)</f>
        <v>0.78543971875680363</v>
      </c>
      <c r="T136" s="142">
        <f t="shared" ca="1" si="60"/>
        <v>1.5850366463711323E-14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-5.1540152009283532E-7</v>
      </c>
      <c r="E137" s="142">
        <f t="shared" ca="1" si="59"/>
        <v>-5.0306532260659946E-7</v>
      </c>
      <c r="F137" s="142">
        <f t="shared" ca="1" si="59"/>
        <v>-1.5122327017745698E-7</v>
      </c>
      <c r="G137" s="142">
        <f t="shared" ca="1" si="59"/>
        <v>1.0972691559465979E-7</v>
      </c>
      <c r="H137" s="142">
        <f t="shared" ca="1" si="59"/>
        <v>5.5930759905048875E-9</v>
      </c>
      <c r="I137" s="142">
        <f t="shared" ca="1" si="59"/>
        <v>1.6371293055183743E-9</v>
      </c>
      <c r="J137" s="142">
        <f t="shared" ca="1" si="59"/>
        <v>-1.4653835505918783E-10</v>
      </c>
      <c r="K137" s="142">
        <f t="shared" ca="1" si="59"/>
        <v>-5.3759386388581129E-12</v>
      </c>
      <c r="L137" s="142">
        <f t="shared" ca="1" si="59"/>
        <v>-4.0946279342605373E-12</v>
      </c>
      <c r="M137" s="142">
        <f t="shared" ca="1" si="59"/>
        <v>-1.1908288970627526E-12</v>
      </c>
      <c r="N137" s="142">
        <f t="shared" ca="1" si="59"/>
        <v>-1.9420723501444503E-13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6.2938395009334375E-2</v>
      </c>
      <c r="S137" s="142">
        <f ca="1">SUM(R137:R$149)</f>
        <v>0.73904987226283647</v>
      </c>
      <c r="T137" s="142">
        <f t="shared" ca="1" si="60"/>
        <v>1.7600108071190245E-12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-1.8655849944071165E-7</v>
      </c>
      <c r="E138" s="142">
        <f t="shared" ca="1" si="59"/>
        <v>-5.9610533819374983E-8</v>
      </c>
      <c r="F138" s="142">
        <f t="shared" ca="1" si="59"/>
        <v>3.9940952002943616E-8</v>
      </c>
      <c r="G138" s="142">
        <f t="shared" ca="1" si="59"/>
        <v>9.5392475261563143E-9</v>
      </c>
      <c r="H138" s="142">
        <f t="shared" ca="1" si="59"/>
        <v>-6.0571460609294951E-10</v>
      </c>
      <c r="I138" s="142">
        <f t="shared" ca="1" si="59"/>
        <v>-1.4653835505918783E-10</v>
      </c>
      <c r="J138" s="142">
        <f t="shared" ca="1" si="59"/>
        <v>4.1912813801294185E-11</v>
      </c>
      <c r="K138" s="142">
        <f t="shared" ca="1" si="59"/>
        <v>7.2897033607212154E-12</v>
      </c>
      <c r="L138" s="142">
        <f t="shared" ca="1" si="59"/>
        <v>7.0328261846206118E-13</v>
      </c>
      <c r="M138" s="142">
        <f t="shared" ca="1" si="59"/>
        <v>1.3281167316278953E-13</v>
      </c>
      <c r="N138" s="142">
        <f t="shared" ca="1" si="59"/>
        <v>2.31463160177387E-14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6.1782121582257245E-2</v>
      </c>
      <c r="S138" s="142">
        <f ca="1">SUM(R138:R$149)</f>
        <v>0.67611147725350218</v>
      </c>
      <c r="T138" s="142">
        <f t="shared" ca="1" si="60"/>
        <v>5.9970712545140805E-11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-3.6648201719630377E-8</v>
      </c>
      <c r="E139" s="142">
        <f t="shared" ca="1" si="59"/>
        <v>-2.5483652643149847E-8</v>
      </c>
      <c r="F139" s="142">
        <f t="shared" ca="1" si="59"/>
        <v>-1.351238991316831E-9</v>
      </c>
      <c r="G139" s="142">
        <f t="shared" ca="1" si="59"/>
        <v>3.9287979670298746E-9</v>
      </c>
      <c r="H139" s="142">
        <f t="shared" ca="1" si="59"/>
        <v>-1.1900240203693853E-10</v>
      </c>
      <c r="I139" s="142">
        <f t="shared" ca="1" si="59"/>
        <v>-5.3759386388581129E-12</v>
      </c>
      <c r="J139" s="142">
        <f t="shared" ca="1" si="59"/>
        <v>7.2897033607212154E-12</v>
      </c>
      <c r="K139" s="142">
        <f t="shared" ca="1" si="59"/>
        <v>1.629701372843542E-12</v>
      </c>
      <c r="L139" s="142">
        <f t="shared" ca="1" si="59"/>
        <v>5.9724755213745755E-14</v>
      </c>
      <c r="M139" s="142">
        <f t="shared" ca="1" si="59"/>
        <v>-2.4767796620386036E-15</v>
      </c>
      <c r="N139" s="142">
        <f t="shared" ca="1" si="59"/>
        <v>-1.8441645821554515E-17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0.15616999925737707</v>
      </c>
      <c r="S139" s="142">
        <f ca="1">SUM(R139:R$149)</f>
        <v>0.6143293556712448</v>
      </c>
      <c r="T139" s="142">
        <f t="shared" ca="1" si="60"/>
        <v>1.3823121025347475E-9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-4.1634649297718076E-9</v>
      </c>
      <c r="E140" s="142">
        <f t="shared" ca="1" si="59"/>
        <v>-4.1718863819687017E-11</v>
      </c>
      <c r="F140" s="142">
        <f t="shared" ca="1" si="59"/>
        <v>1.2499426098363543E-9</v>
      </c>
      <c r="G140" s="142">
        <f t="shared" ca="1" si="59"/>
        <v>-1.2037843046800045E-10</v>
      </c>
      <c r="H140" s="142">
        <f t="shared" ca="1" si="59"/>
        <v>-1.1179457672587079E-11</v>
      </c>
      <c r="I140" s="142">
        <f t="shared" ca="1" si="59"/>
        <v>-4.0946279342605373E-12</v>
      </c>
      <c r="J140" s="142">
        <f t="shared" ca="1" si="59"/>
        <v>7.0328261846206118E-13</v>
      </c>
      <c r="K140" s="142">
        <f t="shared" ca="1" si="59"/>
        <v>5.9724755213745755E-14</v>
      </c>
      <c r="L140" s="142">
        <f t="shared" ca="1" si="59"/>
        <v>9.7031426916782239E-15</v>
      </c>
      <c r="M140" s="142">
        <f t="shared" ca="1" si="59"/>
        <v>2.3145460058922565E-15</v>
      </c>
      <c r="N140" s="142">
        <f t="shared" ca="1" si="59"/>
        <v>3.8572408023230118E-16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0.10852440705707266</v>
      </c>
      <c r="S140" s="142">
        <f ca="1">SUM(R140:R$149)</f>
        <v>0.45815935641386774</v>
      </c>
      <c r="T140" s="142">
        <f t="shared" ca="1" si="60"/>
        <v>2.7114523012628356E-7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2.7310989303332195E-10</v>
      </c>
      <c r="E141" s="142">
        <f t="shared" ca="1" si="59"/>
        <v>3.0989182706380649E-10</v>
      </c>
      <c r="F141" s="142">
        <f t="shared" ca="1" si="59"/>
        <v>4.6490679892056452E-10</v>
      </c>
      <c r="G141" s="142">
        <f t="shared" ca="1" si="59"/>
        <v>-4.9963184985399769E-11</v>
      </c>
      <c r="H141" s="142">
        <f t="shared" ca="1" si="59"/>
        <v>-2.7017340355830485E-12</v>
      </c>
      <c r="I141" s="142">
        <f t="shared" ca="1" si="59"/>
        <v>-1.1908288970627526E-12</v>
      </c>
      <c r="J141" s="142">
        <f t="shared" ca="1" si="59"/>
        <v>1.3281167316278953E-13</v>
      </c>
      <c r="K141" s="142">
        <f t="shared" ca="1" si="59"/>
        <v>-2.4767796620386036E-15</v>
      </c>
      <c r="L141" s="142">
        <f t="shared" ca="1" si="59"/>
        <v>2.3145460058922565E-15</v>
      </c>
      <c r="M141" s="142">
        <f t="shared" ca="1" si="59"/>
        <v>5.5941079659721487E-16</v>
      </c>
      <c r="N141" s="142">
        <f t="shared" ca="1" si="59"/>
        <v>9.0003708346481925E-17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8.9413813377696411E-2</v>
      </c>
      <c r="S141" s="142">
        <f ca="1">SUM(R141:R$149)</f>
        <v>0.34963494935679507</v>
      </c>
      <c r="T141" s="142">
        <f t="shared" ca="1" si="60"/>
        <v>2.9541466264241864E-5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2.6338966274851529E-11</v>
      </c>
      <c r="E142" s="142">
        <f t="shared" ca="1" si="59"/>
        <v>4.3866861588090335E-11</v>
      </c>
      <c r="F142" s="142">
        <f t="shared" ca="1" si="59"/>
        <v>7.5099111590692857E-11</v>
      </c>
      <c r="G142" s="142">
        <f t="shared" ca="1" si="59"/>
        <v>-7.4218870389926776E-12</v>
      </c>
      <c r="H142" s="142">
        <f t="shared" ca="1" si="59"/>
        <v>-4.374944296246664E-13</v>
      </c>
      <c r="I142" s="142">
        <f t="shared" ca="1" si="59"/>
        <v>-1.9420723501444503E-13</v>
      </c>
      <c r="J142" s="142">
        <f t="shared" ca="1" si="59"/>
        <v>2.31463160177387E-14</v>
      </c>
      <c r="K142" s="142">
        <f t="shared" ca="1" si="59"/>
        <v>-1.8441645821554515E-17</v>
      </c>
      <c r="L142" s="142">
        <f t="shared" ca="1" si="59"/>
        <v>3.8572408023230118E-16</v>
      </c>
      <c r="M142" s="142">
        <f t="shared" ca="1" si="59"/>
        <v>9.0003708346481925E-17</v>
      </c>
      <c r="N142" s="142">
        <f t="shared" ca="1" si="59"/>
        <v>7.2653864938040657E-18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7.1539971847943126E-2</v>
      </c>
      <c r="S142" s="142">
        <f ca="1">SUM(R142:R$149)</f>
        <v>0.26022113597909863</v>
      </c>
      <c r="T142" s="142">
        <f t="shared" ca="1" si="60"/>
        <v>1.5955705635010471E-4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8.5475491435660994E-2</v>
      </c>
      <c r="S143" s="142">
        <f ca="1">SUM(R143:R$149)</f>
        <v>0.18868116413115554</v>
      </c>
      <c r="T143" s="142">
        <f t="shared" ca="1" si="60"/>
        <v>2.064148188080232E-3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6.3593717308448053E-2</v>
      </c>
      <c r="S144" s="142">
        <f ca="1">SUM(R144:R$149)</f>
        <v>0.10320567269549454</v>
      </c>
      <c r="T144" s="142">
        <f t="shared" ca="1" si="60"/>
        <v>2.7686654602719019E-2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3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1.9586315215350134E-2</v>
      </c>
      <c r="E149" s="142">
        <f t="shared" ca="1" si="63"/>
        <v>2.7503536937895237E-3</v>
      </c>
      <c r="F149" s="142">
        <f t="shared" ca="1" si="63"/>
        <v>-2.6473898070107323E-4</v>
      </c>
      <c r="G149" s="142">
        <f t="shared" ca="1" si="63"/>
        <v>2.6754983544639399E-4</v>
      </c>
      <c r="H149" s="142">
        <f t="shared" ca="1" si="63"/>
        <v>-3.2366822551829534E-5</v>
      </c>
      <c r="I149" s="142">
        <f t="shared" ca="1" si="63"/>
        <v>-2.8112810186881908E-7</v>
      </c>
      <c r="J149" s="142">
        <f t="shared" ca="1" si="63"/>
        <v>-8.4799317927596159E-8</v>
      </c>
      <c r="K149" s="142">
        <f t="shared" ca="1" si="63"/>
        <v>-1.3326618807138324E-8</v>
      </c>
      <c r="L149" s="142">
        <f t="shared" ca="1" si="63"/>
        <v>-1.1354904353923112E-9</v>
      </c>
      <c r="M149" s="142">
        <f t="shared" ca="1" si="63"/>
        <v>4.9656344187876727E-11</v>
      </c>
      <c r="N149" s="142">
        <f t="shared" ca="1" si="63"/>
        <v>2.3944514795319544E-12</v>
      </c>
      <c r="O149" s="142">
        <f t="shared" ca="1" si="63"/>
        <v>0</v>
      </c>
      <c r="P149" s="143">
        <f t="shared" ca="1" si="63"/>
        <v>0</v>
      </c>
      <c r="R149" s="142" cm="1">
        <f t="array" aca="1" ref="R149" ca="1">INDEX($J$40:$J$52, $M$1+1-$C149, 0)</f>
        <v>3.9611955387046482E-2</v>
      </c>
      <c r="S149" s="142">
        <f ca="1">SUM(R$149:R149)</f>
        <v>3.9611955387046482E-2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2.7503536937895237E-3</v>
      </c>
      <c r="E150" s="142">
        <f t="shared" ca="1" si="63"/>
        <v>2.0054040748068804E-3</v>
      </c>
      <c r="F150" s="142">
        <f t="shared" ca="1" si="63"/>
        <v>-6.6958906963638176E-5</v>
      </c>
      <c r="G150" s="142">
        <f t="shared" ca="1" si="63"/>
        <v>-5.4186361221271881E-5</v>
      </c>
      <c r="H150" s="142">
        <f t="shared" ca="1" si="63"/>
        <v>3.9811436868254541E-6</v>
      </c>
      <c r="I150" s="142">
        <f t="shared" ca="1" si="63"/>
        <v>-2.7439926687632701E-7</v>
      </c>
      <c r="J150" s="142">
        <f t="shared" ca="1" si="63"/>
        <v>-2.7095697190625012E-8</v>
      </c>
      <c r="K150" s="142">
        <f t="shared" ca="1" si="63"/>
        <v>-9.2667827793272177E-9</v>
      </c>
      <c r="L150" s="142">
        <f t="shared" ca="1" si="63"/>
        <v>-1.1377871950823817E-11</v>
      </c>
      <c r="M150" s="142">
        <f t="shared" ca="1" si="63"/>
        <v>5.6343968557055729E-11</v>
      </c>
      <c r="N150" s="142">
        <f t="shared" ca="1" si="63"/>
        <v>3.9878965080082122E-12</v>
      </c>
      <c r="O150" s="142">
        <f t="shared" ca="1" si="63"/>
        <v>0</v>
      </c>
      <c r="P150" s="143">
        <f t="shared" ca="1" si="63"/>
        <v>0</v>
      </c>
      <c r="R150" s="142" cm="1">
        <f t="array" aca="1" ref="R150" ca="1">INDEX($J$40:$J$52, $M$1+1-$C150, 0)</f>
        <v>6.9638890472249804E-2</v>
      </c>
      <c r="S150" s="142">
        <f ca="1">SUM(R$149:R150)</f>
        <v>0.10925084585929629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-2.6473898070107323E-4</v>
      </c>
      <c r="E151" s="142">
        <f t="shared" ca="1" si="63"/>
        <v>-6.6958906963638176E-5</v>
      </c>
      <c r="F151" s="142">
        <f t="shared" ca="1" si="63"/>
        <v>1.1512627881281518E-4</v>
      </c>
      <c r="G151" s="142">
        <f t="shared" ca="1" si="63"/>
        <v>-3.7805765482299465E-6</v>
      </c>
      <c r="H151" s="142">
        <f t="shared" ca="1" si="63"/>
        <v>-2.4192482359816377E-8</v>
      </c>
      <c r="I151" s="142">
        <f t="shared" ca="1" si="63"/>
        <v>-8.2485420096794705E-8</v>
      </c>
      <c r="J151" s="142">
        <f t="shared" ca="1" si="63"/>
        <v>1.815497818315619E-8</v>
      </c>
      <c r="K151" s="142">
        <f t="shared" ca="1" si="63"/>
        <v>-4.9135963320612037E-10</v>
      </c>
      <c r="L151" s="142">
        <f t="shared" ca="1" si="63"/>
        <v>3.4089343904627845E-10</v>
      </c>
      <c r="M151" s="142">
        <f t="shared" ca="1" si="63"/>
        <v>8.4528508894648083E-11</v>
      </c>
      <c r="N151" s="142">
        <f t="shared" ca="1" si="63"/>
        <v>6.8271919627902601E-12</v>
      </c>
      <c r="O151" s="142">
        <f t="shared" ca="1" si="63"/>
        <v>0</v>
      </c>
      <c r="P151" s="143">
        <f t="shared" ca="1" si="63"/>
        <v>0</v>
      </c>
      <c r="R151" s="142" cm="1">
        <f t="array" aca="1" ref="R151" ca="1">INDEX($J$40:$J$52, $M$1+1-$C151, 0)</f>
        <v>7.3792687927789785E-2</v>
      </c>
      <c r="S151" s="142">
        <f ca="1">SUM(R$149:R151)</f>
        <v>0.18304353378708607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2.6754983544639399E-4</v>
      </c>
      <c r="E152" s="142">
        <f t="shared" ca="1" si="63"/>
        <v>-5.4186361221271881E-5</v>
      </c>
      <c r="F152" s="142">
        <f t="shared" ca="1" si="63"/>
        <v>-3.7805765482299465E-6</v>
      </c>
      <c r="G152" s="142">
        <f t="shared" ca="1" si="63"/>
        <v>2.2818078351857999E-5</v>
      </c>
      <c r="H152" s="142">
        <f t="shared" ca="1" si="63"/>
        <v>-7.4790898472814028E-7</v>
      </c>
      <c r="I152" s="142">
        <f t="shared" ca="1" si="63"/>
        <v>5.985104486981444E-8</v>
      </c>
      <c r="J152" s="142">
        <f t="shared" ca="1" si="63"/>
        <v>4.3360216027983257E-9</v>
      </c>
      <c r="K152" s="142">
        <f t="shared" ca="1" si="63"/>
        <v>1.4286538061926817E-9</v>
      </c>
      <c r="L152" s="142">
        <f t="shared" ca="1" si="63"/>
        <v>-3.2830481036727386E-11</v>
      </c>
      <c r="M152" s="142">
        <f t="shared" ca="1" si="63"/>
        <v>-9.0842154518908667E-12</v>
      </c>
      <c r="N152" s="142">
        <f t="shared" ca="1" si="63"/>
        <v>-6.7471700354478897E-13</v>
      </c>
      <c r="O152" s="142">
        <f t="shared" ca="1" si="63"/>
        <v>0</v>
      </c>
      <c r="P152" s="143">
        <f t="shared" ca="1" si="63"/>
        <v>0</v>
      </c>
      <c r="R152" s="142" cm="1">
        <f t="array" aca="1" ref="R152" ca="1">INDEX($J$40:$J$52, $M$1+1-$C152, 0)</f>
        <v>7.1128702843156852E-2</v>
      </c>
      <c r="S152" s="142">
        <f ca="1">SUM(R$149:R152)</f>
        <v>0.25417223663024291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-3.2366822551829534E-5</v>
      </c>
      <c r="E153" s="142">
        <f t="shared" ca="1" si="63"/>
        <v>3.9811436868254541E-6</v>
      </c>
      <c r="F153" s="142">
        <f t="shared" ca="1" si="63"/>
        <v>-2.4192482359816377E-8</v>
      </c>
      <c r="G153" s="142">
        <f t="shared" ca="1" si="63"/>
        <v>-7.4790898472814028E-7</v>
      </c>
      <c r="H153" s="142">
        <f t="shared" ca="1" si="63"/>
        <v>1.654894420017199E-7</v>
      </c>
      <c r="I153" s="142">
        <f t="shared" ca="1" si="63"/>
        <v>3.050768722093575E-9</v>
      </c>
      <c r="J153" s="142">
        <f t="shared" ca="1" si="63"/>
        <v>-2.7532482095134068E-10</v>
      </c>
      <c r="K153" s="142">
        <f t="shared" ca="1" si="63"/>
        <v>-4.3273600740704903E-11</v>
      </c>
      <c r="L153" s="142">
        <f t="shared" ca="1" si="63"/>
        <v>-3.0489430016146576E-12</v>
      </c>
      <c r="M153" s="142">
        <f t="shared" ca="1" si="63"/>
        <v>-4.9122437010600883E-13</v>
      </c>
      <c r="N153" s="142">
        <f t="shared" ca="1" si="63"/>
        <v>-3.9772220874969675E-14</v>
      </c>
      <c r="O153" s="142">
        <f t="shared" ca="1" si="63"/>
        <v>0</v>
      </c>
      <c r="P153" s="143">
        <f t="shared" ca="1" si="63"/>
        <v>0</v>
      </c>
      <c r="R153" s="142" cm="1">
        <f t="array" aca="1" ref="R153" ca="1">INDEX($J$40:$J$52, $M$1+1-$C153, 0)</f>
        <v>4.6389846493967234E-2</v>
      </c>
      <c r="S153" s="142">
        <f ca="1">SUM(R$149:R153)</f>
        <v>0.30056208312421012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-2.8112810186881908E-7</v>
      </c>
      <c r="E154" s="142">
        <f t="shared" ca="1" si="63"/>
        <v>-2.7439926687632701E-7</v>
      </c>
      <c r="F154" s="142">
        <f t="shared" ca="1" si="63"/>
        <v>-8.2485420096794705E-8</v>
      </c>
      <c r="G154" s="142">
        <f t="shared" ca="1" si="63"/>
        <v>5.985104486981444E-8</v>
      </c>
      <c r="H154" s="142">
        <f t="shared" ca="1" si="63"/>
        <v>3.050768722093575E-9</v>
      </c>
      <c r="I154" s="142">
        <f t="shared" ca="1" si="63"/>
        <v>8.9297962119184051E-10</v>
      </c>
      <c r="J154" s="142">
        <f t="shared" ca="1" si="63"/>
        <v>-6.6608343208721731E-11</v>
      </c>
      <c r="K154" s="142">
        <f t="shared" ca="1" si="63"/>
        <v>-1.9548867777665869E-12</v>
      </c>
      <c r="L154" s="142">
        <f t="shared" ca="1" si="63"/>
        <v>-1.1167167093437829E-12</v>
      </c>
      <c r="M154" s="142">
        <f t="shared" ca="1" si="63"/>
        <v>-2.1651434492050051E-13</v>
      </c>
      <c r="N154" s="142">
        <f t="shared" ca="1" si="63"/>
        <v>-1.7655203183131367E-14</v>
      </c>
      <c r="O154" s="142">
        <f t="shared" ca="1" si="63"/>
        <v>0</v>
      </c>
      <c r="P154" s="143">
        <f t="shared" ca="1" si="63"/>
        <v>0</v>
      </c>
      <c r="R154" s="142" cm="1">
        <f t="array" aca="1" ref="R154" ca="1">INDEX($J$40:$J$52, $M$1+1-$C154, 0)</f>
        <v>6.2938395009334375E-2</v>
      </c>
      <c r="S154" s="142">
        <f ca="1">SUM(R$149:R154)</f>
        <v>0.36350047813354447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-8.4799317927596159E-8</v>
      </c>
      <c r="E155" s="142">
        <f t="shared" ca="1" si="63"/>
        <v>-2.7095697190625012E-8</v>
      </c>
      <c r="F155" s="142">
        <f t="shared" ca="1" si="63"/>
        <v>1.815497818315619E-8</v>
      </c>
      <c r="G155" s="142">
        <f t="shared" ca="1" si="63"/>
        <v>4.3360216027983257E-9</v>
      </c>
      <c r="H155" s="142">
        <f t="shared" ca="1" si="63"/>
        <v>-2.7532482095134068E-10</v>
      </c>
      <c r="I155" s="142">
        <f t="shared" ca="1" si="63"/>
        <v>-6.6608343208721731E-11</v>
      </c>
      <c r="J155" s="142">
        <f t="shared" ca="1" si="63"/>
        <v>1.9051279000588267E-11</v>
      </c>
      <c r="K155" s="142">
        <f t="shared" ca="1" si="63"/>
        <v>2.6508012220804421E-12</v>
      </c>
      <c r="L155" s="142">
        <f t="shared" ca="1" si="63"/>
        <v>1.918043504896531E-13</v>
      </c>
      <c r="M155" s="142">
        <f t="shared" ca="1" si="63"/>
        <v>2.4147576938689005E-14</v>
      </c>
      <c r="N155" s="142">
        <f t="shared" ca="1" si="63"/>
        <v>2.104210547067155E-15</v>
      </c>
      <c r="O155" s="142">
        <f t="shared" ca="1" si="63"/>
        <v>0</v>
      </c>
      <c r="P155" s="143">
        <f t="shared" ca="1" si="63"/>
        <v>0</v>
      </c>
      <c r="R155" s="142" cm="1">
        <f t="array" aca="1" ref="R155" ca="1">INDEX($J$40:$J$52, $M$1+1-$C155, 0)</f>
        <v>6.1782121582257245E-2</v>
      </c>
      <c r="S155" s="142">
        <f ca="1">SUM(R$149:R155)</f>
        <v>0.42528259971580173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-1.3326618807138324E-8</v>
      </c>
      <c r="E156" s="142">
        <f t="shared" ca="1" si="63"/>
        <v>-9.2667827793272177E-9</v>
      </c>
      <c r="F156" s="142">
        <f t="shared" ca="1" si="63"/>
        <v>-4.9135963320612037E-10</v>
      </c>
      <c r="G156" s="142">
        <f t="shared" ca="1" si="63"/>
        <v>1.4286538061926817E-9</v>
      </c>
      <c r="H156" s="142">
        <f t="shared" ca="1" si="63"/>
        <v>-4.3273600740704903E-11</v>
      </c>
      <c r="I156" s="142">
        <f t="shared" ca="1" si="63"/>
        <v>-1.9548867777665869E-12</v>
      </c>
      <c r="J156" s="142">
        <f t="shared" ca="1" si="63"/>
        <v>2.6508012220804421E-12</v>
      </c>
      <c r="K156" s="142">
        <f t="shared" ca="1" si="63"/>
        <v>5.9261868103401529E-13</v>
      </c>
      <c r="L156" s="142">
        <f t="shared" ca="1" si="63"/>
        <v>1.6288569603748839E-14</v>
      </c>
      <c r="M156" s="142">
        <f t="shared" ca="1" si="63"/>
        <v>-4.5032357491610941E-16</v>
      </c>
      <c r="N156" s="142">
        <f t="shared" ca="1" si="63"/>
        <v>-1.6765132565049254E-18</v>
      </c>
      <c r="O156" s="142">
        <f t="shared" ca="1" si="63"/>
        <v>0</v>
      </c>
      <c r="P156" s="143">
        <f t="shared" ca="1" si="63"/>
        <v>0</v>
      </c>
      <c r="R156" s="142" cm="1">
        <f t="array" aca="1" ref="R156" ca="1">INDEX($J$40:$J$52, $M$1+1-$C156, 0)</f>
        <v>0.15616999925737707</v>
      </c>
      <c r="S156" s="142">
        <f ca="1">SUM(R$149:R156)</f>
        <v>0.5814525989731788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-1.1354904353923112E-9</v>
      </c>
      <c r="E157" s="142">
        <f t="shared" ca="1" si="63"/>
        <v>-1.1377871950823817E-11</v>
      </c>
      <c r="F157" s="142">
        <f t="shared" ca="1" si="63"/>
        <v>3.4089343904627845E-10</v>
      </c>
      <c r="G157" s="142">
        <f t="shared" ca="1" si="63"/>
        <v>-3.2830481036727386E-11</v>
      </c>
      <c r="H157" s="142">
        <f t="shared" ca="1" si="63"/>
        <v>-3.0489430016146576E-12</v>
      </c>
      <c r="I157" s="142">
        <f t="shared" ca="1" si="63"/>
        <v>-1.1167167093437829E-12</v>
      </c>
      <c r="J157" s="142">
        <f t="shared" ca="1" si="63"/>
        <v>1.918043504896531E-13</v>
      </c>
      <c r="K157" s="142">
        <f t="shared" ca="1" si="63"/>
        <v>1.6288569603748839E-14</v>
      </c>
      <c r="L157" s="142">
        <f t="shared" ca="1" si="63"/>
        <v>2.6463116431849698E-15</v>
      </c>
      <c r="M157" s="142">
        <f t="shared" ca="1" si="63"/>
        <v>4.2082654652586481E-16</v>
      </c>
      <c r="N157" s="142">
        <f t="shared" ca="1" si="63"/>
        <v>3.5065825475663751E-17</v>
      </c>
      <c r="O157" s="142">
        <f t="shared" ca="1" si="63"/>
        <v>0</v>
      </c>
      <c r="P157" s="143">
        <f t="shared" ca="1" si="63"/>
        <v>0</v>
      </c>
      <c r="R157" s="142" cm="1">
        <f t="array" aca="1" ref="R157" ca="1">INDEX($J$40:$J$52, $M$1+1-$C157, 0)</f>
        <v>0.10852440705707266</v>
      </c>
      <c r="S157" s="142">
        <f ca="1">SUM(R$149:R157)</f>
        <v>0.68997700603025147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4.9656344187876727E-11</v>
      </c>
      <c r="E158" s="142">
        <f t="shared" ca="1" si="63"/>
        <v>5.6343968557055729E-11</v>
      </c>
      <c r="F158" s="142">
        <f t="shared" ca="1" si="63"/>
        <v>8.4528508894648083E-11</v>
      </c>
      <c r="G158" s="142">
        <f t="shared" ca="1" si="63"/>
        <v>-9.0842154518908667E-12</v>
      </c>
      <c r="H158" s="142">
        <f t="shared" ca="1" si="63"/>
        <v>-4.9122437010600883E-13</v>
      </c>
      <c r="I158" s="142">
        <f t="shared" ca="1" si="63"/>
        <v>-2.1651434492050051E-13</v>
      </c>
      <c r="J158" s="142">
        <f t="shared" ca="1" si="63"/>
        <v>2.4147576938689005E-14</v>
      </c>
      <c r="K158" s="142">
        <f t="shared" ca="1" si="63"/>
        <v>-4.5032357491610941E-16</v>
      </c>
      <c r="L158" s="142">
        <f t="shared" ca="1" si="63"/>
        <v>4.2082654652586481E-16</v>
      </c>
      <c r="M158" s="142">
        <f t="shared" ca="1" si="63"/>
        <v>1.0171105392676634E-16</v>
      </c>
      <c r="N158" s="142">
        <f t="shared" ca="1" si="63"/>
        <v>8.1821553042256301E-18</v>
      </c>
      <c r="O158" s="142">
        <f t="shared" ca="1" si="63"/>
        <v>0</v>
      </c>
      <c r="P158" s="143">
        <f t="shared" ca="1" si="63"/>
        <v>0</v>
      </c>
      <c r="R158" s="142" cm="1">
        <f t="array" aca="1" ref="R158" ca="1">INDEX($J$40:$J$52, $M$1+1-$C158, 0)</f>
        <v>8.9413813377696411E-2</v>
      </c>
      <c r="S158" s="142">
        <f ca="1">SUM(R$149:R158)</f>
        <v>0.77939081940794785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2.3944514795319544E-12</v>
      </c>
      <c r="E159" s="142">
        <f t="shared" ca="1" si="63"/>
        <v>3.9878965080082122E-12</v>
      </c>
      <c r="F159" s="142">
        <f t="shared" ca="1" si="63"/>
        <v>6.8271919627902601E-12</v>
      </c>
      <c r="G159" s="142">
        <f t="shared" ca="1" si="63"/>
        <v>-6.7471700354478897E-13</v>
      </c>
      <c r="H159" s="142">
        <f t="shared" ca="1" si="63"/>
        <v>-3.9772220874969675E-14</v>
      </c>
      <c r="I159" s="142">
        <f t="shared" ca="1" si="63"/>
        <v>-1.7655203183131367E-14</v>
      </c>
      <c r="J159" s="142">
        <f t="shared" ca="1" si="63"/>
        <v>2.104210547067155E-15</v>
      </c>
      <c r="K159" s="142">
        <f t="shared" ca="1" si="63"/>
        <v>-1.6765132565049254E-18</v>
      </c>
      <c r="L159" s="142">
        <f t="shared" ca="1" si="63"/>
        <v>3.5065825475663751E-17</v>
      </c>
      <c r="M159" s="142">
        <f t="shared" ca="1" si="63"/>
        <v>8.1821553042256301E-18</v>
      </c>
      <c r="N159" s="142">
        <f t="shared" ca="1" si="63"/>
        <v>6.6048968125491504E-19</v>
      </c>
      <c r="O159" s="142">
        <f t="shared" ca="1" si="63"/>
        <v>0</v>
      </c>
      <c r="P159" s="143">
        <f t="shared" ca="1" si="63"/>
        <v>0</v>
      </c>
      <c r="R159" s="142" cm="1">
        <f t="array" aca="1" ref="R159" ca="1">INDEX($J$40:$J$52, $M$1+1-$C159, 0)</f>
        <v>7.1539971847943126E-2</v>
      </c>
      <c r="S159" s="142">
        <f ca="1">SUM(R$149:R159)</f>
        <v>0.85093079125589099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0</v>
      </c>
      <c r="E160" s="142">
        <f t="shared" ca="1" si="63"/>
        <v>0</v>
      </c>
      <c r="F160" s="142">
        <f t="shared" ca="1" si="63"/>
        <v>0</v>
      </c>
      <c r="G160" s="142">
        <f t="shared" ca="1" si="63"/>
        <v>0</v>
      </c>
      <c r="H160" s="142">
        <f t="shared" ca="1" si="63"/>
        <v>0</v>
      </c>
      <c r="I160" s="142">
        <f t="shared" ca="1" si="63"/>
        <v>0</v>
      </c>
      <c r="J160" s="142">
        <f t="shared" ca="1" si="63"/>
        <v>0</v>
      </c>
      <c r="K160" s="142">
        <f t="shared" ca="1" si="63"/>
        <v>0</v>
      </c>
      <c r="L160" s="142">
        <f t="shared" ca="1" si="63"/>
        <v>0</v>
      </c>
      <c r="M160" s="142">
        <f t="shared" ca="1" si="63"/>
        <v>0</v>
      </c>
      <c r="N160" s="142">
        <f t="shared" ca="1" si="63"/>
        <v>0</v>
      </c>
      <c r="O160" s="142">
        <f t="shared" ca="1" si="63"/>
        <v>0</v>
      </c>
      <c r="P160" s="143">
        <f t="shared" ca="1" si="63"/>
        <v>0</v>
      </c>
      <c r="R160" s="142" cm="1">
        <f t="array" aca="1" ref="R160" ca="1">INDEX($J$40:$J$52, $M$1+1-$C160, 0)</f>
        <v>8.5475491435660994E-2</v>
      </c>
      <c r="S160" s="142">
        <f ca="1">SUM(R$149:R160)</f>
        <v>0.93640628269155202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6.3593717308448053E-2</v>
      </c>
      <c r="S161" s="142">
        <f ca="1">SUM(R$149:R161)</f>
        <v>1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3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ref="D166">IF(D$165=$C166,INDEX($D$108:$P$108,0,D$165),D149)</f>
        <v>1.958631521535013E-2</v>
      </c>
      <c r="E166" s="142" cm="1">
        <f t="array" aca="1" ref="E166" ca="1">IF(E$165=$C166,INDEX($D$108:$P$108,0,E$165),E149)</f>
        <v>2.7503536937895237E-3</v>
      </c>
      <c r="F166" s="142" cm="1">
        <f t="array" aca="1" ref="F166" ca="1">IF(F$165=$C166,INDEX($D$108:$P$108,0,F$165),F149)</f>
        <v>-2.6473898070107323E-4</v>
      </c>
      <c r="G166" s="142" cm="1">
        <f t="array" aca="1" ref="G166" ca="1">IF(G$165=$C166,INDEX($D$108:$P$108,0,G$165),G149)</f>
        <v>2.6754983544639399E-4</v>
      </c>
      <c r="H166" s="142" cm="1">
        <f t="array" aca="1" ref="H166" ca="1">IF(H$165=$C166,INDEX($D$108:$P$108,0,H$165),H149)</f>
        <v>-3.2366822551829534E-5</v>
      </c>
      <c r="I166" s="142" cm="1">
        <f t="array" aca="1" ref="I166" ca="1">IF(I$165=$C166,INDEX($D$108:$P$108,0,I$165),I149)</f>
        <v>-2.8112810186881908E-7</v>
      </c>
      <c r="J166" s="142" cm="1">
        <f t="array" aca="1" ref="J166" ca="1">IF(J$165=$C166,INDEX($D$108:$P$108,0,J$165),J149)</f>
        <v>-8.4799317927596159E-8</v>
      </c>
      <c r="K166" s="142" cm="1">
        <f t="array" aca="1" ref="K166" ca="1">IF(K$165=$C166,INDEX($D$108:$P$108,0,K$165),K149)</f>
        <v>-1.3326618807138324E-8</v>
      </c>
      <c r="L166" s="142" cm="1">
        <f t="array" aca="1" ref="L166" ca="1">IF(L$165=$C166,INDEX($D$108:$P$108,0,L$165),L149)</f>
        <v>-1.1354904353923112E-9</v>
      </c>
      <c r="M166" s="142" cm="1">
        <f t="array" aca="1" ref="M166" ca="1">IF(M$165=$C166,INDEX($D$108:$P$108,0,M$165),M149)</f>
        <v>4.9656344187876727E-11</v>
      </c>
      <c r="N166" s="142" cm="1">
        <f t="array" aca="1" ref="N166" ca="1">IF(N$165=$C166,INDEX($D$108:$P$108,0,N$165),N149)</f>
        <v>2.3944514795319544E-12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3.9611955387046482E-2</v>
      </c>
      <c r="S166" s="142">
        <f t="shared" ref="S166:S178" ca="1" si="66">S149</f>
        <v>3.9611955387046482E-2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2.7503536937895237E-3</v>
      </c>
      <c r="E167" s="142" cm="1">
        <f t="array" ref="E167">IF(E$165=$C167,INDEX($D$108:$P$108,0,E$165),E150)</f>
        <v>2.2059444822875689E-3</v>
      </c>
      <c r="F167" s="142" cm="1">
        <f t="array" aca="1" ref="F167" ca="1">IF(F$165=$C167,INDEX($D$108:$P$108,0,F$165),F150)</f>
        <v>-6.6958906963638176E-5</v>
      </c>
      <c r="G167" s="142" cm="1">
        <f t="array" aca="1" ref="G167" ca="1">IF(G$165=$C167,INDEX($D$108:$P$108,0,G$165),G150)</f>
        <v>-5.4186361221271881E-5</v>
      </c>
      <c r="H167" s="142" cm="1">
        <f t="array" aca="1" ref="H167" ca="1">IF(H$165=$C167,INDEX($D$108:$P$108,0,H$165),H150)</f>
        <v>3.9811436868254541E-6</v>
      </c>
      <c r="I167" s="142" cm="1">
        <f t="array" aca="1" ref="I167" ca="1">IF(I$165=$C167,INDEX($D$108:$P$108,0,I$165),I150)</f>
        <v>-2.7439926687632701E-7</v>
      </c>
      <c r="J167" s="142" cm="1">
        <f t="array" aca="1" ref="J167" ca="1">IF(J$165=$C167,INDEX($D$108:$P$108,0,J$165),J150)</f>
        <v>-2.7095697190625012E-8</v>
      </c>
      <c r="K167" s="142" cm="1">
        <f t="array" aca="1" ref="K167" ca="1">IF(K$165=$C167,INDEX($D$108:$P$108,0,K$165),K150)</f>
        <v>-9.2667827793272177E-9</v>
      </c>
      <c r="L167" s="142" cm="1">
        <f t="array" aca="1" ref="L167" ca="1">IF(L$165=$C167,INDEX($D$108:$P$108,0,L$165),L150)</f>
        <v>-1.1377871950823817E-11</v>
      </c>
      <c r="M167" s="142" cm="1">
        <f t="array" aca="1" ref="M167" ca="1">IF(M$165=$C167,INDEX($D$108:$P$108,0,M$165),M150)</f>
        <v>5.6343968557055729E-11</v>
      </c>
      <c r="N167" s="142" cm="1">
        <f t="array" aca="1" ref="N167" ca="1">IF(N$165=$C167,INDEX($D$108:$P$108,0,N$165),N150)</f>
        <v>3.9878965080082122E-12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6.9638890472249804E-2</v>
      </c>
      <c r="S167" s="142">
        <f t="shared" ca="1" si="66"/>
        <v>0.10925084585929629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-2.6473898070107323E-4</v>
      </c>
      <c r="E168" s="142" cm="1">
        <f t="array" aca="1" ref="E168" ca="1">IF(E$165=$C168,INDEX($D$108:$P$108,0,E$165),E151)</f>
        <v>-6.6958906963638176E-5</v>
      </c>
      <c r="F168" s="142" cm="1">
        <f t="array" ref="F168">IF(F$165=$C168,INDEX($D$108:$P$108,0,F$165),F151)</f>
        <v>1.4070989632677413E-4</v>
      </c>
      <c r="G168" s="142" cm="1">
        <f t="array" aca="1" ref="G168" ca="1">IF(G$165=$C168,INDEX($D$108:$P$108,0,G$165),G151)</f>
        <v>-3.7805765482299465E-6</v>
      </c>
      <c r="H168" s="142" cm="1">
        <f t="array" aca="1" ref="H168" ca="1">IF(H$165=$C168,INDEX($D$108:$P$108,0,H$165),H151)</f>
        <v>-2.4192482359816377E-8</v>
      </c>
      <c r="I168" s="142" cm="1">
        <f t="array" aca="1" ref="I168" ca="1">IF(I$165=$C168,INDEX($D$108:$P$108,0,I$165),I151)</f>
        <v>-8.2485420096794705E-8</v>
      </c>
      <c r="J168" s="142" cm="1">
        <f t="array" aca="1" ref="J168" ca="1">IF(J$165=$C168,INDEX($D$108:$P$108,0,J$165),J151)</f>
        <v>1.815497818315619E-8</v>
      </c>
      <c r="K168" s="142" cm="1">
        <f t="array" aca="1" ref="K168" ca="1">IF(K$165=$C168,INDEX($D$108:$P$108,0,K$165),K151)</f>
        <v>-4.9135963320612037E-10</v>
      </c>
      <c r="L168" s="142" cm="1">
        <f t="array" aca="1" ref="L168" ca="1">IF(L$165=$C168,INDEX($D$108:$P$108,0,L$165),L151)</f>
        <v>3.4089343904627845E-10</v>
      </c>
      <c r="M168" s="142" cm="1">
        <f t="array" aca="1" ref="M168" ca="1">IF(M$165=$C168,INDEX($D$108:$P$108,0,M$165),M151)</f>
        <v>8.4528508894648083E-11</v>
      </c>
      <c r="N168" s="142" cm="1">
        <f t="array" aca="1" ref="N168" ca="1">IF(N$165=$C168,INDEX($D$108:$P$108,0,N$165),N151)</f>
        <v>6.8271919627902601E-12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7.3792687927789785E-2</v>
      </c>
      <c r="S168" s="142">
        <f t="shared" ca="1" si="66"/>
        <v>0.18304353378708607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2.6754983544639399E-4</v>
      </c>
      <c r="E169" s="142" cm="1">
        <f t="array" aca="1" ref="E169" ca="1">IF(E$165=$C169,INDEX($D$108:$P$108,0,E$165),E152)</f>
        <v>-5.4186361221271881E-5</v>
      </c>
      <c r="F169" s="142" cm="1">
        <f t="array" aca="1" ref="F169" ca="1">IF(F$165=$C169,INDEX($D$108:$P$108,0,F$165),F152)</f>
        <v>-3.7805765482299465E-6</v>
      </c>
      <c r="G169" s="142" cm="1">
        <f t="array" ref="G169">IF(G$165=$C169,INDEX($D$108:$P$108,0,G$165),G152)</f>
        <v>3.1374857733804753E-5</v>
      </c>
      <c r="H169" s="142" cm="1">
        <f t="array" aca="1" ref="H169" ca="1">IF(H$165=$C169,INDEX($D$108:$P$108,0,H$165),H152)</f>
        <v>-7.4790898472814028E-7</v>
      </c>
      <c r="I169" s="142" cm="1">
        <f t="array" aca="1" ref="I169" ca="1">IF(I$165=$C169,INDEX($D$108:$P$108,0,I$165),I152)</f>
        <v>5.985104486981444E-8</v>
      </c>
      <c r="J169" s="142" cm="1">
        <f t="array" aca="1" ref="J169" ca="1">IF(J$165=$C169,INDEX($D$108:$P$108,0,J$165),J152)</f>
        <v>4.3360216027983257E-9</v>
      </c>
      <c r="K169" s="142" cm="1">
        <f t="array" aca="1" ref="K169" ca="1">IF(K$165=$C169,INDEX($D$108:$P$108,0,K$165),K152)</f>
        <v>1.4286538061926817E-9</v>
      </c>
      <c r="L169" s="142" cm="1">
        <f t="array" aca="1" ref="L169" ca="1">IF(L$165=$C169,INDEX($D$108:$P$108,0,L$165),L152)</f>
        <v>-3.2830481036727386E-11</v>
      </c>
      <c r="M169" s="142" cm="1">
        <f t="array" aca="1" ref="M169" ca="1">IF(M$165=$C169,INDEX($D$108:$P$108,0,M$165),M152)</f>
        <v>-9.0842154518908667E-12</v>
      </c>
      <c r="N169" s="142" cm="1">
        <f t="array" aca="1" ref="N169" ca="1">IF(N$165=$C169,INDEX($D$108:$P$108,0,N$165),N152)</f>
        <v>-6.7471700354478897E-13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7.1128702843156852E-2</v>
      </c>
      <c r="S169" s="142">
        <f t="shared" ca="1" si="66"/>
        <v>0.25417223663024291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-3.2366822551829534E-5</v>
      </c>
      <c r="E170" s="142" cm="1">
        <f t="array" aca="1" ref="E170" ca="1">IF(E$165=$C170,INDEX($D$108:$P$108,0,E$165),E153)</f>
        <v>3.9811436868254541E-6</v>
      </c>
      <c r="F170" s="142" cm="1">
        <f t="array" aca="1" ref="F170" ca="1">IF(F$165=$C170,INDEX($D$108:$P$108,0,F$165),F153)</f>
        <v>-2.4192482359816377E-8</v>
      </c>
      <c r="G170" s="142" cm="1">
        <f t="array" aca="1" ref="G170" ca="1">IF(G$165=$C170,INDEX($D$108:$P$108,0,G$165),G153)</f>
        <v>-7.4790898472814028E-7</v>
      </c>
      <c r="H170" s="142" cm="1">
        <f t="array" ref="H170">IF(H$165=$C170,INDEX($D$108:$P$108,0,H$165),H153)</f>
        <v>2.6005483743127416E-7</v>
      </c>
      <c r="I170" s="142" cm="1">
        <f t="array" aca="1" ref="I170" ca="1">IF(I$165=$C170,INDEX($D$108:$P$108,0,I$165),I153)</f>
        <v>3.050768722093575E-9</v>
      </c>
      <c r="J170" s="142" cm="1">
        <f t="array" aca="1" ref="J170" ca="1">IF(J$165=$C170,INDEX($D$108:$P$108,0,J$165),J153)</f>
        <v>-2.7532482095134068E-10</v>
      </c>
      <c r="K170" s="142" cm="1">
        <f t="array" aca="1" ref="K170" ca="1">IF(K$165=$C170,INDEX($D$108:$P$108,0,K$165),K153)</f>
        <v>-4.3273600740704903E-11</v>
      </c>
      <c r="L170" s="142" cm="1">
        <f t="array" aca="1" ref="L170" ca="1">IF(L$165=$C170,INDEX($D$108:$P$108,0,L$165),L153)</f>
        <v>-3.0489430016146576E-12</v>
      </c>
      <c r="M170" s="142" cm="1">
        <f t="array" aca="1" ref="M170" ca="1">IF(M$165=$C170,INDEX($D$108:$P$108,0,M$165),M153)</f>
        <v>-4.9122437010600883E-13</v>
      </c>
      <c r="N170" s="142" cm="1">
        <f t="array" aca="1" ref="N170" ca="1">IF(N$165=$C170,INDEX($D$108:$P$108,0,N$165),N153)</f>
        <v>-3.9772220874969675E-14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4.6389846493967234E-2</v>
      </c>
      <c r="S170" s="142">
        <f t="shared" ca="1" si="66"/>
        <v>0.30056208312421012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-2.8112810186881908E-7</v>
      </c>
      <c r="E171" s="142" cm="1">
        <f t="array" aca="1" ref="E171" ca="1">IF(E$165=$C171,INDEX($D$108:$P$108,0,E$165),E154)</f>
        <v>-2.7439926687632701E-7</v>
      </c>
      <c r="F171" s="142" cm="1">
        <f t="array" aca="1" ref="F171" ca="1">IF(F$165=$C171,INDEX($D$108:$P$108,0,F$165),F154)</f>
        <v>-8.2485420096794705E-8</v>
      </c>
      <c r="G171" s="142" cm="1">
        <f t="array" aca="1" ref="G171" ca="1">IF(G$165=$C171,INDEX($D$108:$P$108,0,G$165),G154)</f>
        <v>5.985104486981444E-8</v>
      </c>
      <c r="H171" s="142" cm="1">
        <f t="array" aca="1" ref="H171" ca="1">IF(H$165=$C171,INDEX($D$108:$P$108,0,H$165),H154)</f>
        <v>3.050768722093575E-9</v>
      </c>
      <c r="I171" s="142" cm="1">
        <f t="array" ref="I171">IF(I$165=$C171,INDEX($D$108:$P$108,0,I$165),I154)</f>
        <v>1.6371293055183743E-9</v>
      </c>
      <c r="J171" s="142" cm="1">
        <f t="array" aca="1" ref="J171" ca="1">IF(J$165=$C171,INDEX($D$108:$P$108,0,J$165),J154)</f>
        <v>-6.6608343208721731E-11</v>
      </c>
      <c r="K171" s="142" cm="1">
        <f t="array" aca="1" ref="K171" ca="1">IF(K$165=$C171,INDEX($D$108:$P$108,0,K$165),K154)</f>
        <v>-1.9548867777665869E-12</v>
      </c>
      <c r="L171" s="142" cm="1">
        <f t="array" aca="1" ref="L171" ca="1">IF(L$165=$C171,INDEX($D$108:$P$108,0,L$165),L154)</f>
        <v>-1.1167167093437829E-12</v>
      </c>
      <c r="M171" s="142" cm="1">
        <f t="array" aca="1" ref="M171" ca="1">IF(M$165=$C171,INDEX($D$108:$P$108,0,M$165),M154)</f>
        <v>-2.1651434492050051E-13</v>
      </c>
      <c r="N171" s="142" cm="1">
        <f t="array" aca="1" ref="N171" ca="1">IF(N$165=$C171,INDEX($D$108:$P$108,0,N$165),N154)</f>
        <v>-1.7655203183131367E-14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6.2938395009334375E-2</v>
      </c>
      <c r="S171" s="142">
        <f t="shared" ca="1" si="66"/>
        <v>0.36350047813354447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-8.4799317927596159E-8</v>
      </c>
      <c r="E172" s="142" cm="1">
        <f t="array" aca="1" ref="E172" ca="1">IF(E$165=$C172,INDEX($D$108:$P$108,0,E$165),E155)</f>
        <v>-2.7095697190625012E-8</v>
      </c>
      <c r="F172" s="142" cm="1">
        <f t="array" aca="1" ref="F172" ca="1">IF(F$165=$C172,INDEX($D$108:$P$108,0,F$165),F155)</f>
        <v>1.815497818315619E-8</v>
      </c>
      <c r="G172" s="142" cm="1">
        <f t="array" aca="1" ref="G172" ca="1">IF(G$165=$C172,INDEX($D$108:$P$108,0,G$165),G155)</f>
        <v>4.3360216027983257E-9</v>
      </c>
      <c r="H172" s="142" cm="1">
        <f t="array" aca="1" ref="H172" ca="1">IF(H$165=$C172,INDEX($D$108:$P$108,0,H$165),H155)</f>
        <v>-2.7532482095134068E-10</v>
      </c>
      <c r="I172" s="142" cm="1">
        <f t="array" aca="1" ref="I172" ca="1">IF(I$165=$C172,INDEX($D$108:$P$108,0,I$165),I155)</f>
        <v>-6.6608343208721731E-11</v>
      </c>
      <c r="J172" s="142" cm="1">
        <f t="array" ref="J172">IF(J$165=$C172,INDEX($D$108:$P$108,0,J$165),J155)</f>
        <v>4.1912813801294185E-11</v>
      </c>
      <c r="K172" s="142" cm="1">
        <f t="array" aca="1" ref="K172" ca="1">IF(K$165=$C172,INDEX($D$108:$P$108,0,K$165),K155)</f>
        <v>2.6508012220804421E-12</v>
      </c>
      <c r="L172" s="142" cm="1">
        <f t="array" aca="1" ref="L172" ca="1">IF(L$165=$C172,INDEX($D$108:$P$108,0,L$165),L155)</f>
        <v>1.918043504896531E-13</v>
      </c>
      <c r="M172" s="142" cm="1">
        <f t="array" aca="1" ref="M172" ca="1">IF(M$165=$C172,INDEX($D$108:$P$108,0,M$165),M155)</f>
        <v>2.4147576938689005E-14</v>
      </c>
      <c r="N172" s="142" cm="1">
        <f t="array" aca="1" ref="N172" ca="1">IF(N$165=$C172,INDEX($D$108:$P$108,0,N$165),N155)</f>
        <v>2.104210547067155E-15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6.1782121582257245E-2</v>
      </c>
      <c r="S172" s="142">
        <f t="shared" ca="1" si="66"/>
        <v>0.42528259971580173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-1.3326618807138324E-8</v>
      </c>
      <c r="E173" s="142" cm="1">
        <f t="array" aca="1" ref="E173" ca="1">IF(E$165=$C173,INDEX($D$108:$P$108,0,E$165),E156)</f>
        <v>-9.2667827793272177E-9</v>
      </c>
      <c r="F173" s="142" cm="1">
        <f t="array" aca="1" ref="F173" ca="1">IF(F$165=$C173,INDEX($D$108:$P$108,0,F$165),F156)</f>
        <v>-4.9135963320612037E-10</v>
      </c>
      <c r="G173" s="142" cm="1">
        <f t="array" aca="1" ref="G173" ca="1">IF(G$165=$C173,INDEX($D$108:$P$108,0,G$165),G156)</f>
        <v>1.4286538061926817E-9</v>
      </c>
      <c r="H173" s="142" cm="1">
        <f t="array" aca="1" ref="H173" ca="1">IF(H$165=$C173,INDEX($D$108:$P$108,0,H$165),H156)</f>
        <v>-4.3273600740704903E-11</v>
      </c>
      <c r="I173" s="142" cm="1">
        <f t="array" aca="1" ref="I173" ca="1">IF(I$165=$C173,INDEX($D$108:$P$108,0,I$165),I156)</f>
        <v>-1.9548867777665869E-12</v>
      </c>
      <c r="J173" s="142" cm="1">
        <f t="array" aca="1" ref="J173" ca="1">IF(J$165=$C173,INDEX($D$108:$P$108,0,J$165),J156)</f>
        <v>2.6508012220804421E-12</v>
      </c>
      <c r="K173" s="142" cm="1">
        <f t="array" ref="K173">IF(K$165=$C173,INDEX($D$108:$P$108,0,K$165),K156)</f>
        <v>1.629701372843542E-12</v>
      </c>
      <c r="L173" s="142" cm="1">
        <f t="array" aca="1" ref="L173" ca="1">IF(L$165=$C173,INDEX($D$108:$P$108,0,L$165),L156)</f>
        <v>1.6288569603748839E-14</v>
      </c>
      <c r="M173" s="142" cm="1">
        <f t="array" aca="1" ref="M173" ca="1">IF(M$165=$C173,INDEX($D$108:$P$108,0,M$165),M156)</f>
        <v>-4.5032357491610941E-16</v>
      </c>
      <c r="N173" s="142" cm="1">
        <f t="array" aca="1" ref="N173" ca="1">IF(N$165=$C173,INDEX($D$108:$P$108,0,N$165),N156)</f>
        <v>-1.6765132565049254E-18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0.15616999925737707</v>
      </c>
      <c r="S173" s="142">
        <f t="shared" ca="1" si="66"/>
        <v>0.5814525989731788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-1.1354904353923112E-9</v>
      </c>
      <c r="E174" s="142" cm="1">
        <f t="array" aca="1" ref="E174" ca="1">IF(E$165=$C174,INDEX($D$108:$P$108,0,E$165),E157)</f>
        <v>-1.1377871950823817E-11</v>
      </c>
      <c r="F174" s="142" cm="1">
        <f t="array" aca="1" ref="F174" ca="1">IF(F$165=$C174,INDEX($D$108:$P$108,0,F$165),F157)</f>
        <v>3.4089343904627845E-10</v>
      </c>
      <c r="G174" s="142" cm="1">
        <f t="array" aca="1" ref="G174" ca="1">IF(G$165=$C174,INDEX($D$108:$P$108,0,G$165),G157)</f>
        <v>-3.2830481036727386E-11</v>
      </c>
      <c r="H174" s="142" cm="1">
        <f t="array" aca="1" ref="H174" ca="1">IF(H$165=$C174,INDEX($D$108:$P$108,0,H$165),H157)</f>
        <v>-3.0489430016146576E-12</v>
      </c>
      <c r="I174" s="142" cm="1">
        <f t="array" aca="1" ref="I174" ca="1">IF(I$165=$C174,INDEX($D$108:$P$108,0,I$165),I157)</f>
        <v>-1.1167167093437829E-12</v>
      </c>
      <c r="J174" s="142" cm="1">
        <f t="array" aca="1" ref="J174" ca="1">IF(J$165=$C174,INDEX($D$108:$P$108,0,J$165),J157)</f>
        <v>1.918043504896531E-13</v>
      </c>
      <c r="K174" s="142" cm="1">
        <f t="array" aca="1" ref="K174" ca="1">IF(K$165=$C174,INDEX($D$108:$P$108,0,K$165),K157)</f>
        <v>1.6288569603748839E-14</v>
      </c>
      <c r="L174" s="142" cm="1">
        <f t="array" ref="L174">IF(L$165=$C174,INDEX($D$108:$P$108,0,L$165),L157)</f>
        <v>9.7031426916782239E-15</v>
      </c>
      <c r="M174" s="142" cm="1">
        <f t="array" aca="1" ref="M174" ca="1">IF(M$165=$C174,INDEX($D$108:$P$108,0,M$165),M157)</f>
        <v>4.2082654652586481E-16</v>
      </c>
      <c r="N174" s="142" cm="1">
        <f t="array" aca="1" ref="N174" ca="1">IF(N$165=$C174,INDEX($D$108:$P$108,0,N$165),N157)</f>
        <v>3.5065825475663751E-17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0.10852440705707266</v>
      </c>
      <c r="S174" s="142">
        <f t="shared" ca="1" si="66"/>
        <v>0.68997700603025147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4.9656344187876727E-11</v>
      </c>
      <c r="E175" s="142" cm="1">
        <f t="array" aca="1" ref="E175" ca="1">IF(E$165=$C175,INDEX($D$108:$P$108,0,E$165),E158)</f>
        <v>5.6343968557055729E-11</v>
      </c>
      <c r="F175" s="142" cm="1">
        <f t="array" aca="1" ref="F175" ca="1">IF(F$165=$C175,INDEX($D$108:$P$108,0,F$165),F158)</f>
        <v>8.4528508894648083E-11</v>
      </c>
      <c r="G175" s="142" cm="1">
        <f t="array" aca="1" ref="G175" ca="1">IF(G$165=$C175,INDEX($D$108:$P$108,0,G$165),G158)</f>
        <v>-9.0842154518908667E-12</v>
      </c>
      <c r="H175" s="142" cm="1">
        <f t="array" aca="1" ref="H175" ca="1">IF(H$165=$C175,INDEX($D$108:$P$108,0,H$165),H158)</f>
        <v>-4.9122437010600883E-13</v>
      </c>
      <c r="I175" s="142" cm="1">
        <f t="array" aca="1" ref="I175" ca="1">IF(I$165=$C175,INDEX($D$108:$P$108,0,I$165),I158)</f>
        <v>-2.1651434492050051E-13</v>
      </c>
      <c r="J175" s="142" cm="1">
        <f t="array" aca="1" ref="J175" ca="1">IF(J$165=$C175,INDEX($D$108:$P$108,0,J$165),J158)</f>
        <v>2.4147576938689005E-14</v>
      </c>
      <c r="K175" s="142" cm="1">
        <f t="array" aca="1" ref="K175" ca="1">IF(K$165=$C175,INDEX($D$108:$P$108,0,K$165),K158)</f>
        <v>-4.5032357491610941E-16</v>
      </c>
      <c r="L175" s="142" cm="1">
        <f t="array" aca="1" ref="L175" ca="1">IF(L$165=$C175,INDEX($D$108:$P$108,0,L$165),L158)</f>
        <v>4.2082654652586481E-16</v>
      </c>
      <c r="M175" s="142" cm="1">
        <f t="array" ref="M175">IF(M$165=$C175,INDEX($D$108:$P$108,0,M$165),M158)</f>
        <v>5.5941079659721487E-16</v>
      </c>
      <c r="N175" s="142" cm="1">
        <f t="array" aca="1" ref="N175" ca="1">IF(N$165=$C175,INDEX($D$108:$P$108,0,N$165),N158)</f>
        <v>8.1821553042256301E-18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8.9413813377696411E-2</v>
      </c>
      <c r="S175" s="142">
        <f t="shared" ca="1" si="66"/>
        <v>0.77939081940794785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2.3944514795319544E-12</v>
      </c>
      <c r="E176" s="142" cm="1">
        <f t="array" aca="1" ref="E176" ca="1">IF(E$165=$C176,INDEX($D$108:$P$108,0,E$165),E159)</f>
        <v>3.9878965080082122E-12</v>
      </c>
      <c r="F176" s="142" cm="1">
        <f t="array" aca="1" ref="F176" ca="1">IF(F$165=$C176,INDEX($D$108:$P$108,0,F$165),F159)</f>
        <v>6.8271919627902601E-12</v>
      </c>
      <c r="G176" s="142" cm="1">
        <f t="array" aca="1" ref="G176" ca="1">IF(G$165=$C176,INDEX($D$108:$P$108,0,G$165),G159)</f>
        <v>-6.7471700354478897E-13</v>
      </c>
      <c r="H176" s="142" cm="1">
        <f t="array" aca="1" ref="H176" ca="1">IF(H$165=$C176,INDEX($D$108:$P$108,0,H$165),H159)</f>
        <v>-3.9772220874969675E-14</v>
      </c>
      <c r="I176" s="142" cm="1">
        <f t="array" aca="1" ref="I176" ca="1">IF(I$165=$C176,INDEX($D$108:$P$108,0,I$165),I159)</f>
        <v>-1.7655203183131367E-14</v>
      </c>
      <c r="J176" s="142" cm="1">
        <f t="array" aca="1" ref="J176" ca="1">IF(J$165=$C176,INDEX($D$108:$P$108,0,J$165),J159)</f>
        <v>2.104210547067155E-15</v>
      </c>
      <c r="K176" s="142" cm="1">
        <f t="array" aca="1" ref="K176" ca="1">IF(K$165=$C176,INDEX($D$108:$P$108,0,K$165),K159)</f>
        <v>-1.6765132565049254E-18</v>
      </c>
      <c r="L176" s="142" cm="1">
        <f t="array" aca="1" ref="L176" ca="1">IF(L$165=$C176,INDEX($D$108:$P$108,0,L$165),L159)</f>
        <v>3.5065825475663751E-17</v>
      </c>
      <c r="M176" s="142" cm="1">
        <f t="array" aca="1" ref="M176" ca="1">IF(M$165=$C176,INDEX($D$108:$P$108,0,M$165),M159)</f>
        <v>8.1821553042256301E-18</v>
      </c>
      <c r="N176" s="142" cm="1">
        <f t="array" ref="N176">IF(N$165=$C176,INDEX($D$108:$P$108,0,N$165),N159)</f>
        <v>7.2653864938040657E-18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7.1539971847943126E-2</v>
      </c>
      <c r="S176" s="142">
        <f t="shared" ca="1" si="66"/>
        <v>0.85093079125589099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ref="O177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8.5475491435660994E-2</v>
      </c>
      <c r="S177" s="142">
        <f t="shared" ca="1" si="66"/>
        <v>0.93640628269155202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6.3593717308448053E-2</v>
      </c>
      <c r="S178" s="142">
        <f t="shared" ca="1" si="66"/>
        <v>1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3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1.9586315215350134E-2</v>
      </c>
      <c r="E183" s="142" cm="1">
        <f t="array" aca="1" ref="E183" ca="1">E149*INDEX($D$127:$P$127, 0, $C183)*INDEX($D$127:$P$127, 0, E$182)</f>
        <v>2.8845952896439124E-3</v>
      </c>
      <c r="F183" s="142" cm="1">
        <f t="array" aca="1" ref="F183" ca="1">F149*INDEX($D$127:$P$127, 0, $C183)*INDEX($D$127:$P$127, 0, F$182)</f>
        <v>-2.9267995545553311E-4</v>
      </c>
      <c r="G183" s="142" cm="1">
        <f t="array" aca="1" ref="G183" ca="1">G149*INDEX($D$127:$P$127, 0, $C183)*INDEX($D$127:$P$127, 0, G$182)</f>
        <v>3.1372999117898292E-4</v>
      </c>
      <c r="H183" s="142" cm="1">
        <f t="array" aca="1" ref="H183" ca="1">H149*INDEX($D$127:$P$127, 0, $C183)*INDEX($D$127:$P$127, 0, H$182)</f>
        <v>-4.0573959317906335E-5</v>
      </c>
      <c r="I183" s="142" cm="1">
        <f t="array" aca="1" ref="I183" ca="1">I149*INDEX($D$127:$P$127, 0, $C183)*INDEX($D$127:$P$127, 0, I$182)</f>
        <v>-3.8064924936744944E-7</v>
      </c>
      <c r="J183" s="142" cm="1">
        <f t="array" aca="1" ref="J183" ca="1">J149*INDEX($D$127:$P$127, 0, $C183)*INDEX($D$127:$P$127, 0, J$182)</f>
        <v>-1.2577771466427656E-7</v>
      </c>
      <c r="K183" s="142" cm="1">
        <f t="array" aca="1" ref="K183" ca="1">K149*INDEX($D$127:$P$127, 0, $C183)*INDEX($D$127:$P$127, 0, K$182)</f>
        <v>-2.2099697153685736E-8</v>
      </c>
      <c r="L183" s="142" cm="1">
        <f t="array" aca="1" ref="L183" ca="1">L149*INDEX($D$127:$P$127, 0, $C183)*INDEX($D$127:$P$127, 0, L$182)</f>
        <v>-2.1742986468852913E-9</v>
      </c>
      <c r="M183" s="142" cm="1">
        <f t="array" aca="1" ref="M183" ca="1">M149*INDEX($D$127:$P$127, 0, $C183)*INDEX($D$127:$P$127, 0, M$182)</f>
        <v>1.1645444967701678E-10</v>
      </c>
      <c r="N183" s="142" cm="1">
        <f t="array" aca="1" ref="N183" ca="1">N149*INDEX($D$127:$P$127, 0, $C183)*INDEX($D$127:$P$127, 0, N$182)</f>
        <v>7.9414971363188451E-12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3.9611955387046482E-2</v>
      </c>
      <c r="S183" s="142">
        <f t="shared" ref="S183:S195" ca="1" si="69">S149</f>
        <v>3.9611955387046482E-2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2.8845952896439124E-3</v>
      </c>
      <c r="E184" s="142" cm="1">
        <f t="array" aca="1" ref="E184" ca="1">E150*INDEX($D$127:$P$127, 0, $C184)*INDEX($D$127:$P$127, 0, E$182)</f>
        <v>2.2059444822875689E-3</v>
      </c>
      <c r="F184" s="142" cm="1">
        <f t="array" aca="1" ref="F184" ca="1">F150*INDEX($D$127:$P$127, 0, $C184)*INDEX($D$127:$P$127, 0, F$182)</f>
        <v>-7.7638973734815535E-5</v>
      </c>
      <c r="G184" s="142" cm="1">
        <f t="array" aca="1" ref="G184" ca="1">G150*INDEX($D$127:$P$127, 0, $C184)*INDEX($D$127:$P$127, 0, G$182)</f>
        <v>-6.6640412929267357E-5</v>
      </c>
      <c r="H184" s="142" cm="1">
        <f t="array" aca="1" ref="H184" ca="1">H150*INDEX($D$127:$P$127, 0, $C184)*INDEX($D$127:$P$127, 0, H$182)</f>
        <v>5.2342145156012672E-6</v>
      </c>
      <c r="I184" s="142" cm="1">
        <f t="array" aca="1" ref="I184" ca="1">I150*INDEX($D$127:$P$127, 0, $C184)*INDEX($D$127:$P$127, 0, I$182)</f>
        <v>-3.8967272330196428E-7</v>
      </c>
      <c r="J184" s="142" cm="1">
        <f t="array" aca="1" ref="J184" ca="1">J150*INDEX($D$127:$P$127, 0, $C184)*INDEX($D$127:$P$127, 0, J$182)</f>
        <v>-4.2151012693830113E-8</v>
      </c>
      <c r="K184" s="142" cm="1">
        <f t="array" aca="1" ref="K184" ca="1">K150*INDEX($D$127:$P$127, 0, $C184)*INDEX($D$127:$P$127, 0, K$182)</f>
        <v>-1.6117277090584728E-8</v>
      </c>
      <c r="L184" s="142" cm="1">
        <f t="array" aca="1" ref="L184" ca="1">L150*INDEX($D$127:$P$127, 0, $C184)*INDEX($D$127:$P$127, 0, L$182)</f>
        <v>-2.2850362787528889E-11</v>
      </c>
      <c r="M184" s="142" cm="1">
        <f t="array" aca="1" ref="M184" ca="1">M150*INDEX($D$127:$P$127, 0, $C184)*INDEX($D$127:$P$127, 0, M$182)</f>
        <v>1.385878381972561E-10</v>
      </c>
      <c r="N184" s="142" cm="1">
        <f t="array" aca="1" ref="N184" ca="1">N150*INDEX($D$127:$P$127, 0, $C184)*INDEX($D$127:$P$127, 0, N$182)</f>
        <v>1.3871919642171646E-11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6.9638890472249804E-2</v>
      </c>
      <c r="S184" s="142">
        <f t="shared" ca="1" si="69"/>
        <v>0.10925084585929629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-2.9267995545553311E-4</v>
      </c>
      <c r="E185" s="142" cm="1">
        <f t="array" aca="1" ref="E185" ca="1">E151*INDEX($D$127:$P$127, 0, $C185)*INDEX($D$127:$P$127, 0, E$182)</f>
        <v>-7.7638973734815521E-5</v>
      </c>
      <c r="F185" s="142" cm="1">
        <f t="array" aca="1" ref="F185" ca="1">F151*INDEX($D$127:$P$127, 0, $C185)*INDEX($D$127:$P$127, 0, F$182)</f>
        <v>1.4070989632677415E-4</v>
      </c>
      <c r="G185" s="142" cm="1">
        <f t="array" aca="1" ref="G185" ca="1">G151*INDEX($D$127:$P$127, 0, $C185)*INDEX($D$127:$P$127, 0, G$182)</f>
        <v>-4.9009974090884154E-6</v>
      </c>
      <c r="H185" s="142" cm="1">
        <f t="array" aca="1" ref="H185" ca="1">H151*INDEX($D$127:$P$127, 0, $C185)*INDEX($D$127:$P$127, 0, H$182)</f>
        <v>-3.3527629101681089E-8</v>
      </c>
      <c r="I185" s="142" cm="1">
        <f t="array" aca="1" ref="I185" ca="1">I151*INDEX($D$127:$P$127, 0, $C185)*INDEX($D$127:$P$127, 0, I$182)</f>
        <v>-1.2347328305660338E-7</v>
      </c>
      <c r="J185" s="142" cm="1">
        <f t="array" aca="1" ref="J185" ca="1">J151*INDEX($D$127:$P$127, 0, $C185)*INDEX($D$127:$P$127, 0, J$182)</f>
        <v>2.9770227921546106E-8</v>
      </c>
      <c r="K185" s="142" cm="1">
        <f t="array" aca="1" ref="K185" ca="1">K151*INDEX($D$127:$P$127, 0, $C185)*INDEX($D$127:$P$127, 0, K$182)</f>
        <v>-9.0082599421122076E-10</v>
      </c>
      <c r="L185" s="142" cm="1">
        <f t="array" aca="1" ref="L185" ca="1">L151*INDEX($D$127:$P$127, 0, $C185)*INDEX($D$127:$P$127, 0, L$182)</f>
        <v>7.2165470226060255E-10</v>
      </c>
      <c r="M185" s="142" cm="1">
        <f t="array" aca="1" ref="M185" ca="1">M151*INDEX($D$127:$P$127, 0, $C185)*INDEX($D$127:$P$127, 0, M$182)</f>
        <v>2.1915916675764126E-10</v>
      </c>
      <c r="N185" s="142" cm="1">
        <f t="array" aca="1" ref="N185" ca="1">N151*INDEX($D$127:$P$127, 0, $C185)*INDEX($D$127:$P$127, 0, N$182)</f>
        <v>2.5033037196897622E-11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7.3792687927789785E-2</v>
      </c>
      <c r="S185" s="142">
        <f t="shared" ca="1" si="69"/>
        <v>0.18304353378708607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3.1372999117898292E-4</v>
      </c>
      <c r="E186" s="142" cm="1">
        <f t="array" aca="1" ref="E186" ca="1">E152*INDEX($D$127:$P$127, 0, $C186)*INDEX($D$127:$P$127, 0, E$182)</f>
        <v>-6.6640412929267357E-5</v>
      </c>
      <c r="F186" s="142" cm="1">
        <f t="array" aca="1" ref="F186" ca="1">F152*INDEX($D$127:$P$127, 0, $C186)*INDEX($D$127:$P$127, 0, F$182)</f>
        <v>-4.9009974090884146E-6</v>
      </c>
      <c r="G186" s="142" cm="1">
        <f t="array" aca="1" ref="G186" ca="1">G152*INDEX($D$127:$P$127, 0, $C186)*INDEX($D$127:$P$127, 0, G$182)</f>
        <v>3.1374857733804753E-5</v>
      </c>
      <c r="H186" s="142" cm="1">
        <f t="array" aca="1" ref="H186" ca="1">H152*INDEX($D$127:$P$127, 0, $C186)*INDEX($D$127:$P$127, 0, H$182)</f>
        <v>-1.0993789625274677E-6</v>
      </c>
      <c r="I186" s="142" cm="1">
        <f t="array" aca="1" ref="I186" ca="1">I152*INDEX($D$127:$P$127, 0, $C186)*INDEX($D$127:$P$127, 0, I$182)</f>
        <v>9.5026296383886272E-8</v>
      </c>
      <c r="J186" s="142" cm="1">
        <f t="array" aca="1" ref="J186" ca="1">J152*INDEX($D$127:$P$127, 0, $C186)*INDEX($D$127:$P$127, 0, J$182)</f>
        <v>7.5414373366951497E-9</v>
      </c>
      <c r="K186" s="142" cm="1">
        <f t="array" aca="1" ref="K186" ca="1">K152*INDEX($D$127:$P$127, 0, $C186)*INDEX($D$127:$P$127, 0, K$182)</f>
        <v>2.7780796843987461E-9</v>
      </c>
      <c r="L186" s="142" cm="1">
        <f t="array" aca="1" ref="L186" ca="1">L152*INDEX($D$127:$P$127, 0, $C186)*INDEX($D$127:$P$127, 0, L$182)</f>
        <v>-7.371643267092626E-11</v>
      </c>
      <c r="M186" s="142" cm="1">
        <f t="array" aca="1" ref="M186" ca="1">M152*INDEX($D$127:$P$127, 0, $C186)*INDEX($D$127:$P$127, 0, M$182)</f>
        <v>-2.4981592492699885E-11</v>
      </c>
      <c r="N186" s="142" cm="1">
        <f t="array" aca="1" ref="N186" ca="1">N152*INDEX($D$127:$P$127, 0, $C186)*INDEX($D$127:$P$127, 0, N$182)</f>
        <v>-2.6240333272361345E-12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7.1128702843156852E-2</v>
      </c>
      <c r="S186" s="142">
        <f t="shared" ca="1" si="69"/>
        <v>0.25417223663024291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-4.0573959317906335E-5</v>
      </c>
      <c r="E187" s="142" cm="1">
        <f t="array" aca="1" ref="E187" ca="1">E153*INDEX($D$127:$P$127, 0, $C187)*INDEX($D$127:$P$127, 0, E$182)</f>
        <v>5.2342145156012672E-6</v>
      </c>
      <c r="F187" s="142" cm="1">
        <f t="array" aca="1" ref="F187" ca="1">F153*INDEX($D$127:$P$127, 0, $C187)*INDEX($D$127:$P$127, 0, F$182)</f>
        <v>-3.3527629101681089E-8</v>
      </c>
      <c r="G187" s="142" cm="1">
        <f t="array" aca="1" ref="G187" ca="1">G153*INDEX($D$127:$P$127, 0, $C187)*INDEX($D$127:$P$127, 0, G$182)</f>
        <v>-1.0993789625274677E-6</v>
      </c>
      <c r="H187" s="142" cm="1">
        <f t="array" aca="1" ref="H187" ca="1">H153*INDEX($D$127:$P$127, 0, $C187)*INDEX($D$127:$P$127, 0, H$182)</f>
        <v>2.600548374312741E-7</v>
      </c>
      <c r="I187" s="142" cm="1">
        <f t="array" aca="1" ref="I187" ca="1">I153*INDEX($D$127:$P$127, 0, $C187)*INDEX($D$127:$P$127, 0, I$182)</f>
        <v>5.1781821715646964E-9</v>
      </c>
      <c r="J187" s="142" cm="1">
        <f t="array" aca="1" ref="J187" ca="1">J153*INDEX($D$127:$P$127, 0, $C187)*INDEX($D$127:$P$127, 0, J$182)</f>
        <v>-5.1192227649066376E-10</v>
      </c>
      <c r="K187" s="142" cm="1">
        <f t="array" aca="1" ref="K187" ca="1">K153*INDEX($D$127:$P$127, 0, $C187)*INDEX($D$127:$P$127, 0, K$182)</f>
        <v>-8.9957360345447277E-11</v>
      </c>
      <c r="L187" s="142" cm="1">
        <f t="array" aca="1" ref="L187" ca="1">L153*INDEX($D$127:$P$127, 0, $C187)*INDEX($D$127:$P$127, 0, L$182)</f>
        <v>-7.3186730018835889E-12</v>
      </c>
      <c r="M187" s="142" cm="1">
        <f t="array" aca="1" ref="M187" ca="1">M153*INDEX($D$127:$P$127, 0, $C187)*INDEX($D$127:$P$127, 0, M$182)</f>
        <v>-1.4441375873339834E-12</v>
      </c>
      <c r="N187" s="142" cm="1">
        <f t="array" aca="1" ref="N187" ca="1">N153*INDEX($D$127:$P$127, 0, $C187)*INDEX($D$127:$P$127, 0, N$182)</f>
        <v>-1.6535735153755947E-13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4.6389846493967234E-2</v>
      </c>
      <c r="S187" s="142">
        <f t="shared" ca="1" si="69"/>
        <v>0.30056208312421012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-3.8064924936744944E-7</v>
      </c>
      <c r="E188" s="142" cm="1">
        <f t="array" aca="1" ref="E188" ca="1">E154*INDEX($D$127:$P$127, 0, $C188)*INDEX($D$127:$P$127, 0, E$182)</f>
        <v>-3.8967272330196433E-7</v>
      </c>
      <c r="F188" s="142" cm="1">
        <f t="array" aca="1" ref="F188" ca="1">F154*INDEX($D$127:$P$127, 0, $C188)*INDEX($D$127:$P$127, 0, F$182)</f>
        <v>-1.2347328305660338E-7</v>
      </c>
      <c r="G188" s="142" cm="1">
        <f t="array" aca="1" ref="G188" ca="1">G154*INDEX($D$127:$P$127, 0, $C188)*INDEX($D$127:$P$127, 0, G$182)</f>
        <v>9.5026296383886272E-8</v>
      </c>
      <c r="H188" s="142" cm="1">
        <f t="array" aca="1" ref="H188" ca="1">H154*INDEX($D$127:$P$127, 0, $C188)*INDEX($D$127:$P$127, 0, H$182)</f>
        <v>5.1781821715646964E-9</v>
      </c>
      <c r="I188" s="142" cm="1">
        <f t="array" aca="1" ref="I188" ca="1">I154*INDEX($D$127:$P$127, 0, $C188)*INDEX($D$127:$P$127, 0, I$182)</f>
        <v>1.637129305518374E-9</v>
      </c>
      <c r="J188" s="142" cm="1">
        <f t="array" aca="1" ref="J188" ca="1">J154*INDEX($D$127:$P$127, 0, $C188)*INDEX($D$127:$P$127, 0, J$182)</f>
        <v>-1.3377060434269739E-10</v>
      </c>
      <c r="K188" s="142" cm="1">
        <f t="array" aca="1" ref="K188" ca="1">K154*INDEX($D$127:$P$127, 0, $C188)*INDEX($D$127:$P$127, 0, K$182)</f>
        <v>-4.3894355179049029E-12</v>
      </c>
      <c r="L188" s="142" cm="1">
        <f t="array" aca="1" ref="L188" ca="1">L154*INDEX($D$127:$P$127, 0, $C188)*INDEX($D$127:$P$127, 0, L$182)</f>
        <v>-2.8953391787514911E-12</v>
      </c>
      <c r="M188" s="142" cm="1">
        <f t="array" aca="1" ref="M188" ca="1">M154*INDEX($D$127:$P$127, 0, $C188)*INDEX($D$127:$P$127, 0, M$182)</f>
        <v>-6.8752538427796558E-13</v>
      </c>
      <c r="N188" s="142" cm="1">
        <f t="array" aca="1" ref="N188" ca="1">N154*INDEX($D$127:$P$127, 0, $C188)*INDEX($D$127:$P$127, 0, N$182)</f>
        <v>-7.9284771690360864E-14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6.2938395009334375E-2</v>
      </c>
      <c r="S188" s="142">
        <f t="shared" ca="1" si="69"/>
        <v>0.36350047813354447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-1.2577771466427656E-7</v>
      </c>
      <c r="E189" s="142" cm="1">
        <f t="array" aca="1" ref="E189" ca="1">E155*INDEX($D$127:$P$127, 0, $C189)*INDEX($D$127:$P$127, 0, E$182)</f>
        <v>-4.2151012693830113E-8</v>
      </c>
      <c r="F189" s="142" cm="1">
        <f t="array" aca="1" ref="F189" ca="1">F155*INDEX($D$127:$P$127, 0, $C189)*INDEX($D$127:$P$127, 0, F$182)</f>
        <v>2.9770227921546106E-8</v>
      </c>
      <c r="G189" s="142" cm="1">
        <f t="array" aca="1" ref="G189" ca="1">G155*INDEX($D$127:$P$127, 0, $C189)*INDEX($D$127:$P$127, 0, G$182)</f>
        <v>7.5414373366951497E-9</v>
      </c>
      <c r="H189" s="142" cm="1">
        <f t="array" aca="1" ref="H189" ca="1">H155*INDEX($D$127:$P$127, 0, $C189)*INDEX($D$127:$P$127, 0, H$182)</f>
        <v>-5.1192227649066376E-10</v>
      </c>
      <c r="I189" s="142" cm="1">
        <f t="array" aca="1" ref="I189" ca="1">I155*INDEX($D$127:$P$127, 0, $C189)*INDEX($D$127:$P$127, 0, I$182)</f>
        <v>-1.3377060434269739E-10</v>
      </c>
      <c r="J189" s="142" cm="1">
        <f t="array" aca="1" ref="J189" ca="1">J155*INDEX($D$127:$P$127, 0, $C189)*INDEX($D$127:$P$127, 0, J$182)</f>
        <v>4.1912813801294191E-11</v>
      </c>
      <c r="K189" s="142" cm="1">
        <f t="array" aca="1" ref="K189" ca="1">K155*INDEX($D$127:$P$127, 0, $C189)*INDEX($D$127:$P$127, 0, K$182)</f>
        <v>6.5201089001525239E-12</v>
      </c>
      <c r="L189" s="142" cm="1">
        <f t="array" aca="1" ref="L189" ca="1">L155*INDEX($D$127:$P$127, 0, $C189)*INDEX($D$127:$P$127, 0, L$182)</f>
        <v>5.4476037379614172E-13</v>
      </c>
      <c r="M189" s="142" cm="1">
        <f t="array" aca="1" ref="M189" ca="1">M155*INDEX($D$127:$P$127, 0, $C189)*INDEX($D$127:$P$127, 0, M$182)</f>
        <v>8.3997477410454731E-14</v>
      </c>
      <c r="N189" s="142" cm="1">
        <f t="array" aca="1" ref="N189" ca="1">N155*INDEX($D$127:$P$127, 0, $C189)*INDEX($D$127:$P$127, 0, N$182)</f>
        <v>1.0351347208871194E-14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6.1782121582257245E-2</v>
      </c>
      <c r="S189" s="142">
        <f t="shared" ca="1" si="69"/>
        <v>0.42528259971580173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-2.2099697153685736E-8</v>
      </c>
      <c r="E190" s="142" cm="1">
        <f t="array" aca="1" ref="E190" ca="1">E156*INDEX($D$127:$P$127, 0, $C190)*INDEX($D$127:$P$127, 0, E$182)</f>
        <v>-1.6117277090584731E-8</v>
      </c>
      <c r="F190" s="142" cm="1">
        <f t="array" aca="1" ref="F190" ca="1">F156*INDEX($D$127:$P$127, 0, $C190)*INDEX($D$127:$P$127, 0, F$182)</f>
        <v>-9.0082599421122076E-10</v>
      </c>
      <c r="G190" s="142" cm="1">
        <f t="array" aca="1" ref="G190" ca="1">G156*INDEX($D$127:$P$127, 0, $C190)*INDEX($D$127:$P$127, 0, G$182)</f>
        <v>2.7780796843987461E-9</v>
      </c>
      <c r="H190" s="142" cm="1">
        <f t="array" aca="1" ref="H190" ca="1">H156*INDEX($D$127:$P$127, 0, $C190)*INDEX($D$127:$P$127, 0, H$182)</f>
        <v>-8.9957360345447277E-11</v>
      </c>
      <c r="I190" s="142" cm="1">
        <f t="array" aca="1" ref="I190" ca="1">I156*INDEX($D$127:$P$127, 0, $C190)*INDEX($D$127:$P$127, 0, I$182)</f>
        <v>-4.3894355179049029E-12</v>
      </c>
      <c r="J190" s="142" cm="1">
        <f t="array" aca="1" ref="J190" ca="1">J156*INDEX($D$127:$P$127, 0, $C190)*INDEX($D$127:$P$127, 0, J$182)</f>
        <v>6.5201089001525239E-12</v>
      </c>
      <c r="K190" s="142" cm="1">
        <f t="array" aca="1" ref="K190" ca="1">K156*INDEX($D$127:$P$127, 0, $C190)*INDEX($D$127:$P$127, 0, K$182)</f>
        <v>1.629701372843542E-12</v>
      </c>
      <c r="L190" s="142" cm="1">
        <f t="array" aca="1" ref="L190" ca="1">L156*INDEX($D$127:$P$127, 0, $C190)*INDEX($D$127:$P$127, 0, L$182)</f>
        <v>5.1723155249910913E-14</v>
      </c>
      <c r="M190" s="142" cm="1">
        <f t="array" aca="1" ref="M190" ca="1">M156*INDEX($D$127:$P$127, 0, $C190)*INDEX($D$127:$P$127, 0, M$182)</f>
        <v>-1.7513476945324208E-15</v>
      </c>
      <c r="N190" s="142" cm="1">
        <f t="array" aca="1" ref="N190" ca="1">N156*INDEX($D$127:$P$127, 0, $C190)*INDEX($D$127:$P$127, 0, N$182)</f>
        <v>-9.2208229107770897E-18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0.15616999925737707</v>
      </c>
      <c r="S190" s="142">
        <f t="shared" ca="1" si="69"/>
        <v>0.5814525989731788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-2.1742986468852913E-9</v>
      </c>
      <c r="E191" s="142" cm="1">
        <f t="array" aca="1" ref="E191" ca="1">E157*INDEX($D$127:$P$127, 0, $C191)*INDEX($D$127:$P$127, 0, E$182)</f>
        <v>-2.2850362787528889E-11</v>
      </c>
      <c r="F191" s="142" cm="1">
        <f t="array" aca="1" ref="F191" ca="1">F157*INDEX($D$127:$P$127, 0, $C191)*INDEX($D$127:$P$127, 0, F$182)</f>
        <v>7.2165470226060265E-10</v>
      </c>
      <c r="G191" s="142" cm="1">
        <f t="array" aca="1" ref="G191" ca="1">G157*INDEX($D$127:$P$127, 0, $C191)*INDEX($D$127:$P$127, 0, G$182)</f>
        <v>-7.371643267092626E-11</v>
      </c>
      <c r="H191" s="142" cm="1">
        <f t="array" aca="1" ref="H191" ca="1">H157*INDEX($D$127:$P$127, 0, $C191)*INDEX($D$127:$P$127, 0, H$182)</f>
        <v>-7.3186730018835889E-12</v>
      </c>
      <c r="I191" s="142" cm="1">
        <f t="array" aca="1" ref="I191" ca="1">I157*INDEX($D$127:$P$127, 0, $C191)*INDEX($D$127:$P$127, 0, I$182)</f>
        <v>-2.8953391787514907E-12</v>
      </c>
      <c r="J191" s="142" cm="1">
        <f t="array" aca="1" ref="J191" ca="1">J157*INDEX($D$127:$P$127, 0, $C191)*INDEX($D$127:$P$127, 0, J$182)</f>
        <v>5.4476037379614172E-13</v>
      </c>
      <c r="K191" s="142" cm="1">
        <f t="array" aca="1" ref="K191" ca="1">K157*INDEX($D$127:$P$127, 0, $C191)*INDEX($D$127:$P$127, 0, K$182)</f>
        <v>5.1723155249910913E-14</v>
      </c>
      <c r="L191" s="142" cm="1">
        <f t="array" aca="1" ref="L191" ca="1">L157*INDEX($D$127:$P$127, 0, $C191)*INDEX($D$127:$P$127, 0, L$182)</f>
        <v>9.7031426916782223E-15</v>
      </c>
      <c r="M191" s="142" cm="1">
        <f t="array" aca="1" ref="M191" ca="1">M157*INDEX($D$127:$P$127, 0, $C191)*INDEX($D$127:$P$127, 0, M$182)</f>
        <v>1.8898189002109519E-15</v>
      </c>
      <c r="N191" s="142" cm="1">
        <f t="array" aca="1" ref="N191" ca="1">N157*INDEX($D$127:$P$127, 0, $C191)*INDEX($D$127:$P$127, 0, N$182)</f>
        <v>2.2269790155503992E-16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0.10852440705707266</v>
      </c>
      <c r="S191" s="142">
        <f t="shared" ca="1" si="69"/>
        <v>0.68997700603025147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1.1645444967701678E-10</v>
      </c>
      <c r="E192" s="142" cm="1">
        <f t="array" aca="1" ref="E192" ca="1">E158*INDEX($D$127:$P$127, 0, $C192)*INDEX($D$127:$P$127, 0, E$182)</f>
        <v>1.3858783819725612E-10</v>
      </c>
      <c r="F192" s="142" cm="1">
        <f t="array" aca="1" ref="F192" ca="1">F158*INDEX($D$127:$P$127, 0, $C192)*INDEX($D$127:$P$127, 0, F$182)</f>
        <v>2.1915916675764124E-10</v>
      </c>
      <c r="G192" s="142" cm="1">
        <f t="array" aca="1" ref="G192" ca="1">G158*INDEX($D$127:$P$127, 0, $C192)*INDEX($D$127:$P$127, 0, G$182)</f>
        <v>-2.4981592492699885E-11</v>
      </c>
      <c r="H192" s="142" cm="1">
        <f t="array" aca="1" ref="H192" ca="1">H158*INDEX($D$127:$P$127, 0, $C192)*INDEX($D$127:$P$127, 0, H$182)</f>
        <v>-1.4441375873339836E-12</v>
      </c>
      <c r="I192" s="142" cm="1">
        <f t="array" aca="1" ref="I192" ca="1">I158*INDEX($D$127:$P$127, 0, $C192)*INDEX($D$127:$P$127, 0, I$182)</f>
        <v>-6.8752538427796547E-13</v>
      </c>
      <c r="J192" s="142" cm="1">
        <f t="array" aca="1" ref="J192" ca="1">J158*INDEX($D$127:$P$127, 0, $C192)*INDEX($D$127:$P$127, 0, J$182)</f>
        <v>8.3997477410454731E-14</v>
      </c>
      <c r="K192" s="142" cm="1">
        <f t="array" aca="1" ref="K192" ca="1">K158*INDEX($D$127:$P$127, 0, $C192)*INDEX($D$127:$P$127, 0, K$182)</f>
        <v>-1.7513476945324206E-15</v>
      </c>
      <c r="L192" s="142" cm="1">
        <f t="array" aca="1" ref="L192" ca="1">L158*INDEX($D$127:$P$127, 0, $C192)*INDEX($D$127:$P$127, 0, L$182)</f>
        <v>1.8898189002109519E-15</v>
      </c>
      <c r="M192" s="142" cm="1">
        <f t="array" aca="1" ref="M192" ca="1">M158*INDEX($D$127:$P$127, 0, $C192)*INDEX($D$127:$P$127, 0, M$182)</f>
        <v>5.5941079659721487E-16</v>
      </c>
      <c r="N192" s="142" cm="1">
        <f t="array" aca="1" ref="N192" ca="1">N158*INDEX($D$127:$P$127, 0, $C192)*INDEX($D$127:$P$127, 0, N$182)</f>
        <v>6.3642232503733644E-17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8.9413813377696411E-2</v>
      </c>
      <c r="S192" s="142">
        <f t="shared" ca="1" si="69"/>
        <v>0.77939081940794785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7.9414971363188451E-12</v>
      </c>
      <c r="E193" s="142" cm="1">
        <f t="array" aca="1" ref="E193" ca="1">E159*INDEX($D$127:$P$127, 0, $C193)*INDEX($D$127:$P$127, 0, E$182)</f>
        <v>1.3871919642171646E-11</v>
      </c>
      <c r="F193" s="142" cm="1">
        <f t="array" aca="1" ref="F193" ca="1">F159*INDEX($D$127:$P$127, 0, $C193)*INDEX($D$127:$P$127, 0, F$182)</f>
        <v>2.5033037196897625E-11</v>
      </c>
      <c r="G193" s="142" cm="1">
        <f t="array" aca="1" ref="G193" ca="1">G159*INDEX($D$127:$P$127, 0, $C193)*INDEX($D$127:$P$127, 0, G$182)</f>
        <v>-2.6240333272361349E-12</v>
      </c>
      <c r="H193" s="142" cm="1">
        <f t="array" aca="1" ref="H193" ca="1">H159*INDEX($D$127:$P$127, 0, $C193)*INDEX($D$127:$P$127, 0, H$182)</f>
        <v>-1.6535735153755947E-13</v>
      </c>
      <c r="I193" s="142" cm="1">
        <f t="array" aca="1" ref="I193" ca="1">I159*INDEX($D$127:$P$127, 0, $C193)*INDEX($D$127:$P$127, 0, I$182)</f>
        <v>-7.9284771690360864E-14</v>
      </c>
      <c r="J193" s="142" cm="1">
        <f t="array" aca="1" ref="J193" ca="1">J159*INDEX($D$127:$P$127, 0, $C193)*INDEX($D$127:$P$127, 0, J$182)</f>
        <v>1.0351347208871194E-14</v>
      </c>
      <c r="K193" s="142" cm="1">
        <f t="array" aca="1" ref="K193" ca="1">K159*INDEX($D$127:$P$127, 0, $C193)*INDEX($D$127:$P$127, 0, K$182)</f>
        <v>-9.2208229107770897E-18</v>
      </c>
      <c r="L193" s="142" cm="1">
        <f t="array" aca="1" ref="L193" ca="1">L159*INDEX($D$127:$P$127, 0, $C193)*INDEX($D$127:$P$127, 0, L$182)</f>
        <v>2.2269790155503992E-16</v>
      </c>
      <c r="M193" s="142" cm="1">
        <f t="array" aca="1" ref="M193" ca="1">M159*INDEX($D$127:$P$127, 0, $C193)*INDEX($D$127:$P$127, 0, M$182)</f>
        <v>6.3642232503733644E-17</v>
      </c>
      <c r="N193" s="142" cm="1">
        <f t="array" aca="1" ref="N193" ca="1">N159*INDEX($D$127:$P$127, 0, $C193)*INDEX($D$127:$P$127, 0, N$182)</f>
        <v>7.2653864938040657E-18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7.1539971847943126E-2</v>
      </c>
      <c r="S193" s="142">
        <f t="shared" ca="1" si="69"/>
        <v>0.85093079125589099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8.5475491435660994E-2</v>
      </c>
      <c r="S194" s="142">
        <f t="shared" ca="1" si="69"/>
        <v>0.93640628269155202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6.3593717308448053E-2</v>
      </c>
      <c r="S195" s="142">
        <f t="shared" ca="1" si="69"/>
        <v>1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189" priority="16" stopIfTrue="1" operator="lessThan">
      <formula>1</formula>
    </cfRule>
  </conditionalFormatting>
  <conditionalFormatting sqref="D149:O161 D166:O177 D183:O194 T183:T195 T149:T161 T132:T144">
    <cfRule type="expression" dxfId="188" priority="15">
      <formula>$C132=D$182</formula>
    </cfRule>
  </conditionalFormatting>
  <conditionalFormatting sqref="D91:AH91 Q92:AH92">
    <cfRule type="cellIs" dxfId="187" priority="14" stopIfTrue="1" operator="lessThan">
      <formula>1</formula>
    </cfRule>
  </conditionalFormatting>
  <conditionalFormatting sqref="P149:P161">
    <cfRule type="expression" dxfId="186" priority="13">
      <formula>$C149=P$182</formula>
    </cfRule>
  </conditionalFormatting>
  <conditionalFormatting sqref="P166:P177">
    <cfRule type="expression" dxfId="185" priority="12">
      <formula>$C166=P$182</formula>
    </cfRule>
  </conditionalFormatting>
  <conditionalFormatting sqref="P183:P194">
    <cfRule type="expression" dxfId="184" priority="11">
      <formula>$C183=P$182</formula>
    </cfRule>
  </conditionalFormatting>
  <conditionalFormatting sqref="D178:O178">
    <cfRule type="expression" dxfId="183" priority="10">
      <formula>$C178=D$182</formula>
    </cfRule>
  </conditionalFormatting>
  <conditionalFormatting sqref="P178">
    <cfRule type="expression" dxfId="182" priority="9">
      <formula>$C178=P$182</formula>
    </cfRule>
  </conditionalFormatting>
  <conditionalFormatting sqref="D195:O195">
    <cfRule type="expression" dxfId="181" priority="8">
      <formula>$C195=D$182</formula>
    </cfRule>
  </conditionalFormatting>
  <conditionalFormatting sqref="P195">
    <cfRule type="expression" dxfId="180" priority="7">
      <formula>$C195=P$182</formula>
    </cfRule>
  </conditionalFormatting>
  <conditionalFormatting sqref="R166:T178">
    <cfRule type="expression" dxfId="179" priority="6">
      <formula>$C166=R$182</formula>
    </cfRule>
  </conditionalFormatting>
  <conditionalFormatting sqref="D132:O144">
    <cfRule type="expression" dxfId="178" priority="5">
      <formula>$C132=D$182</formula>
    </cfRule>
  </conditionalFormatting>
  <conditionalFormatting sqref="P132:P144">
    <cfRule type="expression" dxfId="177" priority="4">
      <formula>$C132=P$182</formula>
    </cfRule>
  </conditionalFormatting>
  <conditionalFormatting sqref="R183:S195">
    <cfRule type="expression" dxfId="176" priority="3">
      <formula>$C183=R$182</formula>
    </cfRule>
  </conditionalFormatting>
  <conditionalFormatting sqref="R149:S161">
    <cfRule type="expression" dxfId="175" priority="2">
      <formula>$C149=R$182</formula>
    </cfRule>
  </conditionalFormatting>
  <conditionalFormatting sqref="R132:S144">
    <cfRule type="expression" dxfId="174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DE674-F664-4111-904E-07432A6C578A}">
  <sheetPr codeName="Sheet17">
    <tabColor theme="9" tint="0.79998168889431442"/>
    <pageSetUpPr fitToPage="1"/>
  </sheetPr>
  <dimension ref="A1:AO94"/>
  <sheetViews>
    <sheetView zoomScaleNormal="100" workbookViewId="0">
      <selection activeCell="D32" sqref="D32:P44"/>
    </sheetView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197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3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636708.92906405963</v>
      </c>
      <c r="F8" s="34">
        <f t="array" aca="1" ref="F8:F20" ca="1">'Triangle 2'!$Q$5:$Q$17</f>
        <v>636708.92906405963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855792.22156894009</v>
      </c>
      <c r="F9" s="34">
        <f ca="1"/>
        <v>855792.22003023501</v>
      </c>
      <c r="G9" s="217">
        <f t="shared" ca="1" si="3"/>
        <v>1.5387050807476044E-3</v>
      </c>
      <c r="H9" s="222">
        <f t="shared" ca="1" si="4"/>
        <v>1.0000000003443261</v>
      </c>
      <c r="I9" s="148">
        <f t="shared" ca="1" si="5"/>
        <v>1.0000000003443261</v>
      </c>
      <c r="J9" s="223">
        <f t="shared" ca="1" si="6"/>
        <v>6.7748923740598231E-14</v>
      </c>
      <c r="K9" s="35">
        <f t="shared" ca="1" si="7"/>
        <v>2.4078829281522652E-4</v>
      </c>
      <c r="L9" s="35">
        <f t="shared" ca="1" si="8"/>
        <v>2.9467161789143023E-4</v>
      </c>
      <c r="M9" s="35">
        <f t="shared" ca="1" si="9"/>
        <v>3.8053957001555607E-4</v>
      </c>
      <c r="N9" s="36">
        <f t="shared" ca="1" si="10"/>
        <v>0.24731157047370303</v>
      </c>
      <c r="O9" s="37">
        <f t="shared" ca="1" si="11"/>
        <v>2.4078829281522652E-4</v>
      </c>
      <c r="P9" s="35">
        <f t="shared" ca="1" si="12"/>
        <v>2.9467161789143023E-4</v>
      </c>
      <c r="Q9" s="35">
        <f t="shared" ca="1" si="13"/>
        <v>3.8053957001555607E-4</v>
      </c>
      <c r="R9" s="38">
        <f t="shared" ca="1" si="14"/>
        <v>0.24731157047370303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716267.90803320089</v>
      </c>
      <c r="F10" s="34">
        <f ca="1"/>
        <v>716267.89621897356</v>
      </c>
      <c r="G10" s="217">
        <f t="shared" ca="1" si="3"/>
        <v>1.181422732770443E-2</v>
      </c>
      <c r="H10" s="222">
        <f t="shared" ca="1" si="4"/>
        <v>1.0000000019398214</v>
      </c>
      <c r="I10" s="148">
        <f t="shared" ca="1" si="5"/>
        <v>1.0000000022841475</v>
      </c>
      <c r="J10" s="223">
        <f t="shared" ca="1" si="6"/>
        <v>5.3049747261809785E-12</v>
      </c>
      <c r="K10" s="35">
        <f t="shared" ca="1" si="7"/>
        <v>1.9617108685738307E-3</v>
      </c>
      <c r="L10" s="35">
        <f t="shared" ca="1" si="8"/>
        <v>1.6360615785240332E-3</v>
      </c>
      <c r="M10" s="35">
        <f t="shared" ca="1" si="9"/>
        <v>2.5544093291019832E-3</v>
      </c>
      <c r="N10" s="36">
        <f t="shared" ca="1" si="10"/>
        <v>0.21621467559811372</v>
      </c>
      <c r="O10" s="37">
        <f t="shared" ca="1" si="11"/>
        <v>1.9493032471348969E-3</v>
      </c>
      <c r="P10" s="35">
        <f t="shared" ca="1" si="12"/>
        <v>1.3894318266002472E-3</v>
      </c>
      <c r="Q10" s="35">
        <f t="shared" ca="1" si="13"/>
        <v>2.3938053283549085E-3</v>
      </c>
      <c r="R10" s="38">
        <f t="shared" ca="1" si="14"/>
        <v>0.20262055756633543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895223.23538844113</v>
      </c>
      <c r="F11" s="34">
        <f ca="1"/>
        <v>895223.15408271423</v>
      </c>
      <c r="G11" s="217">
        <f t="shared" ca="1" si="3"/>
        <v>8.1305726896971464E-2</v>
      </c>
      <c r="H11" s="222">
        <f t="shared" ca="1" si="4"/>
        <v>1.0000000076145192</v>
      </c>
      <c r="I11" s="148">
        <f t="shared" ca="1" si="5"/>
        <v>1.0000000098986668</v>
      </c>
      <c r="J11" s="223">
        <f t="shared" ca="1" si="6"/>
        <v>4.153978438561458E-10</v>
      </c>
      <c r="K11" s="35">
        <f t="shared" ca="1" si="7"/>
        <v>1.9408338170432155E-2</v>
      </c>
      <c r="L11" s="35">
        <f t="shared" ca="1" si="8"/>
        <v>8.8615164964758377E-3</v>
      </c>
      <c r="M11" s="35">
        <f t="shared" ca="1" si="9"/>
        <v>2.1335652442687734E-2</v>
      </c>
      <c r="N11" s="36">
        <f t="shared" ca="1" si="10"/>
        <v>0.2624126646050865</v>
      </c>
      <c r="O11" s="37">
        <f t="shared" ca="1" si="11"/>
        <v>1.928402970725469E-2</v>
      </c>
      <c r="P11" s="35">
        <f t="shared" ca="1" si="12"/>
        <v>6.8166945476009263E-3</v>
      </c>
      <c r="Q11" s="35">
        <f t="shared" ca="1" si="13"/>
        <v>2.0453389115390477E-2</v>
      </c>
      <c r="R11" s="38">
        <f t="shared" ca="1" si="14"/>
        <v>0.25156148153387137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1086561.0931261205</v>
      </c>
      <c r="F12" s="34">
        <f ca="1"/>
        <v>1086560.4287761811</v>
      </c>
      <c r="G12" s="217">
        <f t="shared" ca="1" si="3"/>
        <v>0.66434993944130838</v>
      </c>
      <c r="H12" s="222">
        <f t="shared" ca="1" si="4"/>
        <v>1.0000000440816883</v>
      </c>
      <c r="I12" s="148">
        <f t="shared" ca="1" si="5"/>
        <v>1.0000000539803555</v>
      </c>
      <c r="J12" s="223">
        <f t="shared" ca="1" si="6"/>
        <v>7.038183117957883E-9</v>
      </c>
      <c r="K12" s="35">
        <f t="shared" ca="1" si="7"/>
        <v>9.0025602156928577E-2</v>
      </c>
      <c r="L12" s="35">
        <f t="shared" ca="1" si="8"/>
        <v>5.8652954099893503E-2</v>
      </c>
      <c r="M12" s="35">
        <f t="shared" ca="1" si="9"/>
        <v>0.10744662892972398</v>
      </c>
      <c r="N12" s="36">
        <f t="shared" ca="1" si="10"/>
        <v>0.16173197670505138</v>
      </c>
      <c r="O12" s="37">
        <f t="shared" ca="1" si="11"/>
        <v>8.7449505100201247E-2</v>
      </c>
      <c r="P12" s="35">
        <f t="shared" ca="1" si="12"/>
        <v>4.7897447425672549E-2</v>
      </c>
      <c r="Q12" s="35">
        <f t="shared" ca="1" si="13"/>
        <v>9.9707479218788753E-2</v>
      </c>
      <c r="R12" s="38">
        <f t="shared" ca="1" si="14"/>
        <v>0.15008277008746135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1563595.2290194272</v>
      </c>
      <c r="F13" s="34">
        <f ca="1"/>
        <v>1563591.2841592026</v>
      </c>
      <c r="G13" s="217">
        <f t="shared" ca="1" si="3"/>
        <v>3.9448602246120572</v>
      </c>
      <c r="H13" s="222">
        <f t="shared" ca="1" si="4"/>
        <v>1.000000272167332</v>
      </c>
      <c r="I13" s="148">
        <f t="shared" ca="1" si="5"/>
        <v>1.0000003261477022</v>
      </c>
      <c r="J13" s="223">
        <f t="shared" ca="1" si="6"/>
        <v>1.2286012287526294E-6</v>
      </c>
      <c r="K13" s="35">
        <f t="shared" ca="1" si="7"/>
        <v>1.3902150966168985</v>
      </c>
      <c r="L13" s="35">
        <f t="shared" ca="1" si="8"/>
        <v>0.50996299108235577</v>
      </c>
      <c r="M13" s="35">
        <f t="shared" ca="1" si="9"/>
        <v>1.4807971728549441</v>
      </c>
      <c r="N13" s="36">
        <f t="shared" ca="1" si="10"/>
        <v>0.37537379996792347</v>
      </c>
      <c r="O13" s="37">
        <f t="shared" ca="1" si="11"/>
        <v>1.3860140762795365</v>
      </c>
      <c r="P13" s="35">
        <f t="shared" ca="1" si="12"/>
        <v>0.42555954181791583</v>
      </c>
      <c r="Q13" s="35">
        <f t="shared" ca="1" si="13"/>
        <v>1.4498744577642892</v>
      </c>
      <c r="R13" s="38">
        <f t="shared" ca="1" si="14"/>
        <v>0.36753506466933739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618570.98677134281</v>
      </c>
      <c r="F14" s="34">
        <f ca="1"/>
        <v>618553.50136025203</v>
      </c>
      <c r="G14" s="217">
        <f t="shared" ca="1" si="3"/>
        <v>17.485411090776324</v>
      </c>
      <c r="H14" s="222">
        <f t="shared" ca="1" si="4"/>
        <v>1.0000044874466656</v>
      </c>
      <c r="I14" s="148">
        <f t="shared" ca="1" si="5"/>
        <v>1.0000048135958313</v>
      </c>
      <c r="J14" s="223">
        <f t="shared" ca="1" si="6"/>
        <v>3.0172031047707965E-5</v>
      </c>
      <c r="K14" s="35">
        <f t="shared" ca="1" si="7"/>
        <v>4.4077374778274825</v>
      </c>
      <c r="L14" s="35">
        <f t="shared" ca="1" si="8"/>
        <v>2.9775507232643941</v>
      </c>
      <c r="M14" s="35">
        <f t="shared" ca="1" si="9"/>
        <v>5.3192065181808177</v>
      </c>
      <c r="N14" s="36">
        <f t="shared" ca="1" si="10"/>
        <v>0.30420826199429396</v>
      </c>
      <c r="O14" s="37">
        <f t="shared" ca="1" si="11"/>
        <v>4.3201322917332412</v>
      </c>
      <c r="P14" s="35">
        <f t="shared" ca="1" si="12"/>
        <v>2.7758043120183142</v>
      </c>
      <c r="Q14" s="35">
        <f t="shared" ca="1" si="13"/>
        <v>5.1350396879377449</v>
      </c>
      <c r="R14" s="38">
        <f t="shared" ca="1" si="14"/>
        <v>0.29367566260117922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630147.75326053356</v>
      </c>
      <c r="F15" s="34">
        <f ca="1"/>
        <v>629956.08094680798</v>
      </c>
      <c r="G15" s="217">
        <f t="shared" ca="1" si="3"/>
        <v>191.6723137255758</v>
      </c>
      <c r="H15" s="222">
        <f t="shared" ca="1" si="4"/>
        <v>1.000037554662657</v>
      </c>
      <c r="I15" s="148">
        <f t="shared" ca="1" si="5"/>
        <v>1.0000423684392612</v>
      </c>
      <c r="J15" s="223">
        <f t="shared" ca="1" si="6"/>
        <v>1.1276979583585637E-3</v>
      </c>
      <c r="K15" s="35">
        <f t="shared" ca="1" si="7"/>
        <v>27.026203459790885</v>
      </c>
      <c r="L15" s="35">
        <f t="shared" ca="1" si="8"/>
        <v>26.698376809599186</v>
      </c>
      <c r="M15" s="35">
        <f t="shared" ca="1" si="9"/>
        <v>37.98972226428296</v>
      </c>
      <c r="N15" s="36">
        <f t="shared" ca="1" si="10"/>
        <v>0.19820140700484382</v>
      </c>
      <c r="O15" s="37">
        <f t="shared" ca="1" si="11"/>
        <v>26.657387996878832</v>
      </c>
      <c r="P15" s="35">
        <f t="shared" ca="1" si="12"/>
        <v>23.664986297753234</v>
      </c>
      <c r="Q15" s="35">
        <f t="shared" ca="1" si="13"/>
        <v>35.646148617894021</v>
      </c>
      <c r="R15" s="38">
        <f t="shared" ca="1" si="14"/>
        <v>0.18597442648357604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464461.43944310996</v>
      </c>
      <c r="F16" s="34">
        <f ca="1"/>
        <v>463255.0667386764</v>
      </c>
      <c r="G16" s="217">
        <f t="shared" ca="1" si="3"/>
        <v>1206.3727044335683</v>
      </c>
      <c r="H16" s="222">
        <f t="shared" ca="1" si="4"/>
        <v>1.0001739827178384</v>
      </c>
      <c r="I16" s="148">
        <f t="shared" ca="1" si="5"/>
        <v>1.0002163585284758</v>
      </c>
      <c r="J16" s="223">
        <f t="shared" ca="1" si="6"/>
        <v>0.22193466654370006</v>
      </c>
      <c r="K16" s="35">
        <f t="shared" ca="1" si="7"/>
        <v>321.91192722293346</v>
      </c>
      <c r="L16" s="35">
        <f t="shared" ca="1" si="8"/>
        <v>100.49019357165886</v>
      </c>
      <c r="M16" s="35">
        <f t="shared" ca="1" si="9"/>
        <v>337.2322165696105</v>
      </c>
      <c r="N16" s="36">
        <f t="shared" ca="1" si="10"/>
        <v>0.27954231335825203</v>
      </c>
      <c r="O16" s="37">
        <f t="shared" ca="1" si="11"/>
        <v>321.06088937336102</v>
      </c>
      <c r="P16" s="35">
        <f t="shared" ca="1" si="12"/>
        <v>80.808263565455505</v>
      </c>
      <c r="Q16" s="35">
        <f t="shared" ca="1" si="13"/>
        <v>331.07411578931641</v>
      </c>
      <c r="R16" s="38">
        <f t="shared" ca="1" si="14"/>
        <v>0.27443767135361918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712150.22693705396</v>
      </c>
      <c r="F17" s="34">
        <f ca="1"/>
        <v>702988.800221649</v>
      </c>
      <c r="G17" s="217">
        <f t="shared" ca="1" si="3"/>
        <v>9161.4267154049594</v>
      </c>
      <c r="H17" s="222">
        <f t="shared" ca="1" si="4"/>
        <v>1.0011913441510889</v>
      </c>
      <c r="I17" s="148">
        <f t="shared" ca="1" si="5"/>
        <v>1.0014079604370321</v>
      </c>
      <c r="J17" s="223">
        <f t="shared" ca="1" si="6"/>
        <v>23.297996377717244</v>
      </c>
      <c r="K17" s="35">
        <f t="shared" ca="1" si="7"/>
        <v>4093.645417326572</v>
      </c>
      <c r="L17" s="35">
        <f t="shared" ca="1" si="8"/>
        <v>1002.6793447507774</v>
      </c>
      <c r="M17" s="35">
        <f t="shared" ca="1" si="9"/>
        <v>4214.6528529866719</v>
      </c>
      <c r="N17" s="36">
        <f t="shared" ca="1" si="10"/>
        <v>0.46004328626017643</v>
      </c>
      <c r="O17" s="37">
        <f t="shared" ca="1" si="11"/>
        <v>4073.2877884541863</v>
      </c>
      <c r="P17" s="35">
        <f t="shared" ca="1" si="12"/>
        <v>848.41600755809361</v>
      </c>
      <c r="Q17" s="35">
        <f t="shared" ca="1" si="13"/>
        <v>4160.7070468191832</v>
      </c>
      <c r="R17" s="38">
        <f t="shared" ca="1" si="14"/>
        <v>0.45415492325261358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738822.40717857494</v>
      </c>
      <c r="F18" s="34">
        <f ca="1"/>
        <v>700128.91172468499</v>
      </c>
      <c r="G18" s="217">
        <f t="shared" ca="1" si="3"/>
        <v>38693.495453889947</v>
      </c>
      <c r="H18" s="222">
        <f t="shared" ca="1" si="4"/>
        <v>1.0058639558742761</v>
      </c>
      <c r="I18" s="148">
        <f t="shared" ca="1" si="5"/>
        <v>1.0072801725291838</v>
      </c>
      <c r="J18" s="223">
        <f t="shared" ca="1" si="6"/>
        <v>100.65351732470883</v>
      </c>
      <c r="K18" s="35">
        <f t="shared" ca="1" si="7"/>
        <v>9594.9019706036779</v>
      </c>
      <c r="L18" s="35">
        <f t="shared" ca="1" si="8"/>
        <v>5378.7545926868952</v>
      </c>
      <c r="M18" s="35">
        <f t="shared" ca="1" si="9"/>
        <v>10999.688395306692</v>
      </c>
      <c r="N18" s="36">
        <f t="shared" ca="1" si="10"/>
        <v>0.28427745455084924</v>
      </c>
      <c r="O18" s="37">
        <f t="shared" ca="1" si="11"/>
        <v>8623.5186531271429</v>
      </c>
      <c r="P18" s="35">
        <f t="shared" ca="1" si="12"/>
        <v>4332.4219946216335</v>
      </c>
      <c r="Q18" s="35">
        <f t="shared" ca="1" si="13"/>
        <v>9650.6452789600062</v>
      </c>
      <c r="R18" s="38">
        <f t="shared" ca="1" si="14"/>
        <v>0.24941259934658616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697234.02327206382</v>
      </c>
      <c r="F19" s="34">
        <f ca="1"/>
        <v>553453.92369091709</v>
      </c>
      <c r="G19" s="217">
        <f t="shared" ca="1" si="3"/>
        <v>143780.09958114673</v>
      </c>
      <c r="H19" s="222">
        <f t="shared" ca="1" si="4"/>
        <v>1.0146207501399465</v>
      </c>
      <c r="I19" s="148">
        <f t="shared" ca="1" si="5"/>
        <v>1.022007364252655</v>
      </c>
      <c r="J19" s="223">
        <f t="shared" ca="1" si="6"/>
        <v>1479.2943585886042</v>
      </c>
      <c r="K19" s="35">
        <f t="shared" ca="1" si="7"/>
        <v>33684.372922438852</v>
      </c>
      <c r="L19" s="35">
        <f t="shared" ca="1" si="8"/>
        <v>15344.283119492467</v>
      </c>
      <c r="M19" s="35">
        <f t="shared" ca="1" si="9"/>
        <v>37014.645799049234</v>
      </c>
      <c r="N19" s="36">
        <f t="shared" ca="1" si="10"/>
        <v>0.25743928337008054</v>
      </c>
      <c r="O19" s="37">
        <f t="shared" ca="1" si="11"/>
        <v>32115.640383501614</v>
      </c>
      <c r="P19" s="35">
        <f t="shared" ca="1" si="12"/>
        <v>10194.084443330459</v>
      </c>
      <c r="Q19" s="35">
        <f t="shared" ca="1" si="13"/>
        <v>33694.713455973353</v>
      </c>
      <c r="R19" s="38">
        <f t="shared" ca="1" si="14"/>
        <v>0.23434893670355753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396600.27373913513</v>
      </c>
      <c r="F20" s="34">
        <f ca="1"/>
        <v>138078.26998063194</v>
      </c>
      <c r="G20" s="217">
        <f t="shared" ca="1" si="3"/>
        <v>258522.00375850318</v>
      </c>
      <c r="H20" s="224">
        <f t="shared" ca="1" si="4"/>
        <v>1.0402887622981796</v>
      </c>
      <c r="I20" s="44">
        <f t="shared" ca="1" si="5"/>
        <v>1.0631827760180192</v>
      </c>
      <c r="J20" s="225">
        <f t="shared" ca="1" si="6"/>
        <v>14995.182119647321</v>
      </c>
      <c r="K20" s="46">
        <f t="shared" ca="1" si="7"/>
        <v>82964.687949372979</v>
      </c>
      <c r="L20" s="46">
        <f t="shared" ca="1" si="8"/>
        <v>25058.306264344897</v>
      </c>
      <c r="M20" s="46">
        <f t="shared" ca="1" si="9"/>
        <v>86666.361175340338</v>
      </c>
      <c r="N20" s="47">
        <f t="shared" ca="1" si="10"/>
        <v>0.33523785177024706</v>
      </c>
      <c r="O20" s="48">
        <f t="shared" ca="1" si="11"/>
        <v>77117.399680100163</v>
      </c>
      <c r="P20" s="46">
        <f t="shared" ca="1" si="12"/>
        <v>15978.534156068965</v>
      </c>
      <c r="Q20" s="46">
        <f t="shared" ca="1" si="13"/>
        <v>78755.361006073581</v>
      </c>
      <c r="R20" s="49">
        <f t="shared" ca="1" si="14"/>
        <v>0.30463697426561198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10012135.726802003</v>
      </c>
      <c r="F22" s="56">
        <f ca="1">SUM(F8:F20)</f>
        <v>9560558.4669949859</v>
      </c>
      <c r="G22" s="220">
        <f ca="1">SUM(G8:G20)</f>
        <v>451577.2598070181</v>
      </c>
      <c r="H22" s="210"/>
      <c r="I22" s="57"/>
      <c r="J22" s="226"/>
      <c r="K22" s="46">
        <f ca="1">SUMSQ(K8:K20)^0.5</f>
        <v>90148.216185440702</v>
      </c>
      <c r="L22" s="46" cm="1">
        <f t="array" aca="1" ref="L22" ca="1">SQRT(MMULT(TRANSPOSE($I$8:$I$20-1), MMULT($E$8:$E$20, MMULT( TRANSPOSE($E$8:$E$20), ($I$8:$I$20-1)))))</f>
        <v>46914.76885057443</v>
      </c>
      <c r="M22" s="151">
        <f ca="1">(K22^2+L22^2)^0.5</f>
        <v>101625.27450255562</v>
      </c>
      <c r="N22" s="47">
        <f ca="1">IF(ISERROR(M22/G22),"",M22/G22)</f>
        <v>0.2250451551656637</v>
      </c>
      <c r="O22" s="58">
        <f ca="1">SUMSQ(O8:O20)^0.5</f>
        <v>84080.724600438218</v>
      </c>
      <c r="P22" s="46" cm="1">
        <f t="array" aca="1" ref="P22" ca="1">SQRT(MMULT(TRANSPOSE($H$8:$H$20-1), MMULT($E$8:$E$20, MMULT( TRANSPOSE($E$8:$E$20), ($H$8:$H$20-1)))))</f>
        <v>31461.187613541613</v>
      </c>
      <c r="Q22" s="151">
        <f ca="1">(O22^2+P22^2)^0.5</f>
        <v>89774.019489990533</v>
      </c>
      <c r="R22" s="49">
        <f ca="1">IF(ISERROR(Q22/G22),"",Q22/G22)</f>
        <v>0.19880101918408277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3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 ca="1">'Triangle 2'!$D$99:$P$111</f>
        <v>596058.2934256196</v>
      </c>
      <c r="E27" s="71">
        <f ca="1"/>
        <v>642703.44387770945</v>
      </c>
      <c r="F27" s="71">
        <f ca="1"/>
        <v>644716.52680662984</v>
      </c>
      <c r="G27" s="71">
        <f ca="1"/>
        <v>633555.25091970409</v>
      </c>
      <c r="H27" s="71">
        <f ca="1"/>
        <v>636540.08164883673</v>
      </c>
      <c r="I27" s="71">
        <f ca="1"/>
        <v>636648.47720213106</v>
      </c>
      <c r="J27" s="71">
        <f ca="1"/>
        <v>636711.96041210438</v>
      </c>
      <c r="K27" s="71">
        <f ca="1"/>
        <v>636709.28311078018</v>
      </c>
      <c r="L27" s="71">
        <f ca="1"/>
        <v>636708.98914825323</v>
      </c>
      <c r="M27" s="71">
        <f ca="1"/>
        <v>636708.94018122496</v>
      </c>
      <c r="N27" s="71">
        <f ca="1"/>
        <v>636708.92900140106</v>
      </c>
      <c r="O27" s="71">
        <f ca="1"/>
        <v>636708.92884482408</v>
      </c>
      <c r="P27" s="165">
        <v>636708.92906405963</v>
      </c>
      <c r="Q27" s="176">
        <f ca="1">OFFSET($Q$26,$C27,-$C27)</f>
        <v>636708.92906405963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f ca="1"/>
        <v>745480.9041425992</v>
      </c>
      <c r="E28" s="71">
        <f ca="1"/>
        <v>815004.55835202965</v>
      </c>
      <c r="F28" s="71">
        <f ca="1"/>
        <v>836592.10088980186</v>
      </c>
      <c r="G28" s="71">
        <f ca="1"/>
        <v>855148.63702773245</v>
      </c>
      <c r="H28" s="71">
        <f ca="1"/>
        <v>855838.28494842188</v>
      </c>
      <c r="I28" s="71">
        <f ca="1"/>
        <v>855787.56456929573</v>
      </c>
      <c r="J28" s="71">
        <f ca="1"/>
        <v>855785.69480863679</v>
      </c>
      <c r="K28" s="71">
        <f ca="1"/>
        <v>855792.48914582946</v>
      </c>
      <c r="L28" s="71">
        <f ca="1"/>
        <v>855792.08575425891</v>
      </c>
      <c r="M28" s="71">
        <f ca="1"/>
        <v>855792.19313145906</v>
      </c>
      <c r="N28" s="71">
        <f ca="1"/>
        <v>855792.21851717739</v>
      </c>
      <c r="O28" s="71">
        <f ca="1"/>
        <v>855792.22156894009</v>
      </c>
      <c r="P28" s="165">
        <v>0</v>
      </c>
      <c r="Q28" s="176">
        <f t="shared" ref="Q28:Q39" ca="1" si="19">OFFSET($Q$26,$C28,-$C28)</f>
        <v>855792.22156894009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f ca="1"/>
        <v>774030.71279253089</v>
      </c>
      <c r="E29" s="71">
        <f ca="1"/>
        <v>732648.17566689674</v>
      </c>
      <c r="F29" s="71">
        <f ca="1"/>
        <v>708864.77807152038</v>
      </c>
      <c r="G29" s="71">
        <f ca="1"/>
        <v>710681.08757732238</v>
      </c>
      <c r="H29" s="71">
        <f ca="1"/>
        <v>716198.64640974789</v>
      </c>
      <c r="I29" s="71">
        <f ca="1"/>
        <v>716231.15276862821</v>
      </c>
      <c r="J29" s="71">
        <f ca="1"/>
        <v>716255.27272207604</v>
      </c>
      <c r="K29" s="71">
        <f ca="1"/>
        <v>716266.04417662194</v>
      </c>
      <c r="L29" s="71">
        <f ca="1"/>
        <v>716267.82133246283</v>
      </c>
      <c r="M29" s="71">
        <f ca="1"/>
        <v>716267.90542038134</v>
      </c>
      <c r="N29" s="71">
        <f ca="1"/>
        <v>716267.90803320089</v>
      </c>
      <c r="O29" s="71">
        <v>0</v>
      </c>
      <c r="P29" s="165">
        <v>0</v>
      </c>
      <c r="Q29" s="176">
        <f t="shared" ca="1" si="19"/>
        <v>716267.90803320089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f ca="1"/>
        <v>763469.16627934994</v>
      </c>
      <c r="E30" s="71">
        <f ca="1"/>
        <v>889417.30300528579</v>
      </c>
      <c r="F30" s="71">
        <f ca="1"/>
        <v>878701.1612136499</v>
      </c>
      <c r="G30" s="71">
        <f ca="1"/>
        <v>885676.34225926269</v>
      </c>
      <c r="H30" s="71">
        <f ca="1"/>
        <v>894925.03051010042</v>
      </c>
      <c r="I30" s="71">
        <f ca="1"/>
        <v>895159.12812435313</v>
      </c>
      <c r="J30" s="71">
        <f ca="1"/>
        <v>895218.34921368666</v>
      </c>
      <c r="K30" s="71">
        <f ca="1"/>
        <v>895222.72435114859</v>
      </c>
      <c r="L30" s="71">
        <f ca="1"/>
        <v>895223.24105731724</v>
      </c>
      <c r="M30" s="71">
        <f ca="1"/>
        <v>895223.23538844113</v>
      </c>
      <c r="N30" s="71">
        <v>0</v>
      </c>
      <c r="O30" s="71">
        <v>0</v>
      </c>
      <c r="P30" s="165">
        <v>0</v>
      </c>
      <c r="Q30" s="176">
        <f t="shared" ca="1" si="19"/>
        <v>895223.23538844113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f ca="1"/>
        <v>1167717.2877342349</v>
      </c>
      <c r="E31" s="71">
        <f ca="1"/>
        <v>1068040.3532720655</v>
      </c>
      <c r="F31" s="71">
        <f ca="1"/>
        <v>1074658.3349556816</v>
      </c>
      <c r="G31" s="71">
        <f ca="1"/>
        <v>1087365.2461021398</v>
      </c>
      <c r="H31" s="71">
        <f ca="1"/>
        <v>1085735.8458693689</v>
      </c>
      <c r="I31" s="71">
        <f ca="1"/>
        <v>1086515.82359109</v>
      </c>
      <c r="J31" s="71">
        <f ca="1"/>
        <v>1086559.974401017</v>
      </c>
      <c r="K31" s="71">
        <f ca="1"/>
        <v>1086561.5491026517</v>
      </c>
      <c r="L31" s="71">
        <f ca="1"/>
        <v>1086561.0931261205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1086561.0931261205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f ca="1"/>
        <v>1280687.9958821854</v>
      </c>
      <c r="E32" s="71">
        <f ca="1"/>
        <v>1556741.6461531224</v>
      </c>
      <c r="F32" s="71">
        <f ca="1"/>
        <v>1548127.9982584615</v>
      </c>
      <c r="G32" s="71">
        <f ca="1"/>
        <v>1564583.4056610761</v>
      </c>
      <c r="H32" s="71">
        <f ca="1"/>
        <v>1564052.2994315834</v>
      </c>
      <c r="I32" s="71">
        <f ca="1"/>
        <v>1563526.5008493646</v>
      </c>
      <c r="J32" s="71">
        <f ca="1"/>
        <v>1563590.2460356101</v>
      </c>
      <c r="K32" s="71">
        <f ca="1"/>
        <v>1563595.2290194272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1563595.2290194272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f ca="1"/>
        <v>516517.92261696234</v>
      </c>
      <c r="E33" s="71">
        <f ca="1"/>
        <v>607262.57040025247</v>
      </c>
      <c r="F33" s="71">
        <f ca="1"/>
        <v>627746.38319866464</v>
      </c>
      <c r="G33" s="71">
        <f ca="1"/>
        <v>619955.30195305031</v>
      </c>
      <c r="H33" s="71">
        <f ca="1"/>
        <v>618705.96014126251</v>
      </c>
      <c r="I33" s="71">
        <f ca="1"/>
        <v>618584.52193055232</v>
      </c>
      <c r="J33" s="71">
        <f ca="1"/>
        <v>618570.98677134281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618570.98677134281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f ca="1"/>
        <v>677697.04725793912</v>
      </c>
      <c r="E34" s="71">
        <f ca="1"/>
        <v>600064.94371615048</v>
      </c>
      <c r="F34" s="71">
        <f ca="1"/>
        <v>633826.86191963998</v>
      </c>
      <c r="G34" s="71">
        <f ca="1"/>
        <v>633890.46044322592</v>
      </c>
      <c r="H34" s="71">
        <f ca="1"/>
        <v>629386.65372798708</v>
      </c>
      <c r="I34" s="71">
        <f ca="1"/>
        <v>630147.75326053356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630147.75326053356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f ca="1"/>
        <v>633025.78230239742</v>
      </c>
      <c r="E35" s="71">
        <f ca="1"/>
        <v>490337.84674557461</v>
      </c>
      <c r="F35" s="71">
        <f ca="1"/>
        <v>460274.59541312588</v>
      </c>
      <c r="G35" s="71">
        <f ca="1"/>
        <v>466104.70398665773</v>
      </c>
      <c r="H35" s="71">
        <f ca="1"/>
        <v>464461.43944310996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464461.43944310996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f ca="1"/>
        <v>534152.31187272572</v>
      </c>
      <c r="E36" s="71">
        <f ca="1"/>
        <v>639465.10823263892</v>
      </c>
      <c r="F36" s="71">
        <f ca="1"/>
        <v>707977.88294531009</v>
      </c>
      <c r="G36" s="71">
        <f ca="1"/>
        <v>712150.22693705396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712150.22693705396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f ca="1"/>
        <v>669958.58373238216</v>
      </c>
      <c r="E37" s="71">
        <f ca="1"/>
        <v>690945.45953473274</v>
      </c>
      <c r="F37" s="71">
        <f ca="1"/>
        <v>738822.40717857494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738822.40717857494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f ca="1"/>
        <v>705865.43403635232</v>
      </c>
      <c r="E38" s="71">
        <f ca="1"/>
        <v>697234.02327206382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697234.02327206382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f ca="1"/>
        <v>396600.27373913513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396600.27373913513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10012135.726802003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3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ca="1" si="22">IF(ISERROR(E27/D27),"",IF(E27/D27=0,"",E27/D27))</f>
        <v>1.0782560212089567</v>
      </c>
      <c r="E45" s="79">
        <f t="shared" ca="1" si="22"/>
        <v>1.0031322112058005</v>
      </c>
      <c r="F45" s="79">
        <f t="shared" ca="1" si="22"/>
        <v>0.98268808782953165</v>
      </c>
      <c r="G45" s="79">
        <f t="shared" ca="1" si="22"/>
        <v>1.0047112398244662</v>
      </c>
      <c r="H45" s="79">
        <f t="shared" ca="1" si="22"/>
        <v>1.0001702886533297</v>
      </c>
      <c r="I45" s="79">
        <f t="shared" ca="1" si="22"/>
        <v>1.0000997146969586</v>
      </c>
      <c r="J45" s="79">
        <f t="shared" ca="1" si="22"/>
        <v>0.99999579511381809</v>
      </c>
      <c r="K45" s="79">
        <f t="shared" ca="1" si="22"/>
        <v>0.9999995383096576</v>
      </c>
      <c r="L45" s="79">
        <f t="shared" ca="1" si="22"/>
        <v>0.99999992309354968</v>
      </c>
      <c r="M45" s="79">
        <f t="shared" ca="1" si="22"/>
        <v>0.999999982441233</v>
      </c>
      <c r="N45" s="79">
        <f t="shared" ca="1" si="22"/>
        <v>0.99999999975408393</v>
      </c>
      <c r="O45" s="79">
        <f t="shared" ca="1" si="22"/>
        <v>1.0000000003443261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ca="1" si="24">IF(ISERROR(E28/D28),"",IF(E28/D28=0,"",E28/D28))</f>
        <v>1.0932601409681872</v>
      </c>
      <c r="E46" s="79">
        <f t="shared" ca="1" si="24"/>
        <v>1.0264876341077442</v>
      </c>
      <c r="F46" s="79">
        <f t="shared" ca="1" si="24"/>
        <v>1.0221811036922221</v>
      </c>
      <c r="G46" s="79">
        <f t="shared" ca="1" si="24"/>
        <v>1.0008064655556097</v>
      </c>
      <c r="H46" s="79">
        <f t="shared" ca="1" si="24"/>
        <v>0.99994073602452926</v>
      </c>
      <c r="I46" s="79">
        <f t="shared" ca="1" si="24"/>
        <v>0.99999781515794761</v>
      </c>
      <c r="J46" s="79">
        <f t="shared" ca="1" si="24"/>
        <v>1.0000079392974595</v>
      </c>
      <c r="K46" s="79">
        <f t="shared" ca="1" si="24"/>
        <v>0.99999952863389707</v>
      </c>
      <c r="L46" s="79">
        <f t="shared" ca="1" si="24"/>
        <v>1.0000001254711302</v>
      </c>
      <c r="M46" s="79">
        <f t="shared" ca="1" si="24"/>
        <v>1.0000000296634142</v>
      </c>
      <c r="N46" s="79">
        <f t="shared" ca="1" si="24"/>
        <v>1.000000003566009</v>
      </c>
      <c r="O46" s="79" t="str">
        <f t="shared" ca="1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ca="1" si="25">IF(ISERROR(E29/D29),"",IF(E29/D29=0,"",E29/D29))</f>
        <v>0.94653631123197279</v>
      </c>
      <c r="E47" s="79">
        <f t="shared" ca="1" si="25"/>
        <v>0.96753776452971119</v>
      </c>
      <c r="F47" s="79">
        <f t="shared" ca="1" si="25"/>
        <v>1.0025622792413855</v>
      </c>
      <c r="G47" s="79">
        <f t="shared" ca="1" si="25"/>
        <v>1.0077637620148787</v>
      </c>
      <c r="H47" s="79">
        <f t="shared" ca="1" si="25"/>
        <v>1.0000453873503437</v>
      </c>
      <c r="I47" s="79">
        <f t="shared" ca="1" si="25"/>
        <v>1.0000336762138238</v>
      </c>
      <c r="J47" s="79">
        <f t="shared" ca="1" si="25"/>
        <v>1.0000150385692868</v>
      </c>
      <c r="K47" s="79">
        <f t="shared" ca="1" si="25"/>
        <v>1.0000024811393131</v>
      </c>
      <c r="L47" s="79">
        <f t="shared" ca="1" si="25"/>
        <v>1.0000001173973143</v>
      </c>
      <c r="M47" s="79">
        <f t="shared" ca="1" si="25"/>
        <v>1.0000000036478245</v>
      </c>
      <c r="N47" s="79" t="str">
        <f t="shared" ca="1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ca="1" si="26">IF(ISERROR(E30/D30),"",IF(E30/D30=0,"",E30/D30))</f>
        <v>1.1649682034177291</v>
      </c>
      <c r="E48" s="79">
        <f t="shared" ca="1" si="26"/>
        <v>0.98795150290484934</v>
      </c>
      <c r="F48" s="79">
        <f t="shared" ca="1" si="26"/>
        <v>1.0079380582995687</v>
      </c>
      <c r="G48" s="79">
        <f t="shared" ca="1" si="26"/>
        <v>1.010442514730884</v>
      </c>
      <c r="H48" s="79">
        <f t="shared" ca="1" si="26"/>
        <v>1.0002615834916577</v>
      </c>
      <c r="I48" s="79">
        <f t="shared" ca="1" si="26"/>
        <v>1.0000661570523866</v>
      </c>
      <c r="J48" s="79">
        <f t="shared" ca="1" si="26"/>
        <v>1.0000048872294294</v>
      </c>
      <c r="K48" s="79">
        <f t="shared" ca="1" si="26"/>
        <v>1.0000005771816942</v>
      </c>
      <c r="L48" s="79">
        <f t="shared" ca="1" si="26"/>
        <v>0.9999999936676397</v>
      </c>
      <c r="M48" s="79" t="str">
        <f t="shared" ca="1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ca="1" si="27">IF(ISERROR(E31/D31),"",IF(E31/D31=0,"",E31/D31))</f>
        <v>0.91463949749722706</v>
      </c>
      <c r="E49" s="79">
        <f t="shared" ca="1" si="27"/>
        <v>1.0061963779395986</v>
      </c>
      <c r="F49" s="79">
        <f t="shared" ca="1" si="27"/>
        <v>1.0118241405041373</v>
      </c>
      <c r="G49" s="79">
        <f t="shared" ca="1" si="27"/>
        <v>0.99850151525569553</v>
      </c>
      <c r="H49" s="79">
        <f t="shared" ca="1" si="27"/>
        <v>1.0007183862674227</v>
      </c>
      <c r="I49" s="79">
        <f t="shared" ca="1" si="27"/>
        <v>1.0000406352203699</v>
      </c>
      <c r="J49" s="79">
        <f t="shared" ca="1" si="27"/>
        <v>1.000001449254226</v>
      </c>
      <c r="K49" s="79">
        <f t="shared" ca="1" si="27"/>
        <v>0.99999958034910075</v>
      </c>
      <c r="L49" s="79" t="str">
        <f t="shared" ca="1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ca="1" si="28">IF(ISERROR(E32/D32),"",IF(E32/D32=0,"",E32/D32))</f>
        <v>1.2155510562748588</v>
      </c>
      <c r="E50" s="79">
        <f t="shared" ca="1" si="28"/>
        <v>0.99446687386057531</v>
      </c>
      <c r="F50" s="79">
        <f t="shared" ca="1" si="28"/>
        <v>1.010629229250505</v>
      </c>
      <c r="G50" s="79">
        <f t="shared" ca="1" si="28"/>
        <v>0.99966054463598997</v>
      </c>
      <c r="H50" s="79">
        <f t="shared" ca="1" si="28"/>
        <v>0.99966382288980371</v>
      </c>
      <c r="I50" s="79">
        <f t="shared" ca="1" si="28"/>
        <v>1.0000407701348273</v>
      </c>
      <c r="J50" s="79">
        <f t="shared" ca="1" si="28"/>
        <v>1.0000031868859696</v>
      </c>
      <c r="K50" s="79" t="str">
        <f t="shared" ca="1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ca="1" si="29">IF(ISERROR(E33/D33),"",IF(E33/D33=0,"",E33/D33))</f>
        <v>1.1756853805256711</v>
      </c>
      <c r="E51" s="79">
        <f t="shared" ca="1" si="29"/>
        <v>1.0337313936291366</v>
      </c>
      <c r="F51" s="79">
        <f t="shared" ca="1" si="29"/>
        <v>0.98758880743220678</v>
      </c>
      <c r="G51" s="79">
        <f t="shared" ca="1" si="29"/>
        <v>0.99798478727764406</v>
      </c>
      <c r="H51" s="79">
        <f t="shared" ca="1" si="29"/>
        <v>0.99980372225494252</v>
      </c>
      <c r="I51" s="79">
        <f t="shared" ca="1" si="29"/>
        <v>0.99997811914341594</v>
      </c>
      <c r="J51" s="79" t="str">
        <f t="shared" ca="1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ca="1" si="30">IF(ISERROR(E34/D34),"",IF(E34/D34=0,"",E34/D34))</f>
        <v>0.88544718638527431</v>
      </c>
      <c r="E52" s="79">
        <f t="shared" ca="1" si="30"/>
        <v>1.0562637737082337</v>
      </c>
      <c r="F52" s="79">
        <f t="shared" ca="1" si="30"/>
        <v>1.0001003405305249</v>
      </c>
      <c r="G52" s="79">
        <f t="shared" ca="1" si="30"/>
        <v>0.99289497634640267</v>
      </c>
      <c r="H52" s="79">
        <f t="shared" ca="1" si="30"/>
        <v>1.0012092718014249</v>
      </c>
      <c r="I52" s="79" t="str">
        <f t="shared" ca="1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ca="1" si="31">IF(ISERROR(E35/D35),"",IF(E35/D35=0,"",E35/D35))</f>
        <v>0.77459380084354834</v>
      </c>
      <c r="E53" s="79">
        <f t="shared" ca="1" si="31"/>
        <v>0.93868869896137574</v>
      </c>
      <c r="F53" s="79">
        <f t="shared" ca="1" si="31"/>
        <v>1.0126665877970062</v>
      </c>
      <c r="G53" s="79">
        <f t="shared" ca="1" si="31"/>
        <v>0.99647447337584738</v>
      </c>
      <c r="H53" s="79" t="str">
        <f t="shared" ca="1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ca="1" si="32">IF(ISERROR(E36/D36),"",IF(E36/D36=0,"",E36/D36))</f>
        <v>1.197158739219323</v>
      </c>
      <c r="E54" s="79">
        <f t="shared" ca="1" si="32"/>
        <v>1.1071407553447719</v>
      </c>
      <c r="F54" s="79">
        <f t="shared" ca="1" si="32"/>
        <v>1.0058933253315572</v>
      </c>
      <c r="G54" s="79" t="str">
        <f t="shared" ca="1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ca="1" si="33">IF(ISERROR(E37/D37),"",IF(E37/D37=0,"",E37/D37))</f>
        <v>1.0313256316314829</v>
      </c>
      <c r="E55" s="79">
        <f t="shared" ca="1" si="33"/>
        <v>1.0692919346717777</v>
      </c>
      <c r="F55" s="79" t="str">
        <f t="shared" ca="1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ca="1" si="34">IF(ISERROR(E38/D38),"",IF(E38/D38=0,"",E38/D38))</f>
        <v>0.98777187499474017</v>
      </c>
      <c r="E56" s="81" t="str">
        <f t="shared" ca="1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ca="1" si="35">IFERROR(SUMPRODUCT($A$27:$A$39, E$27:E$39, --($C$27:$C$39&lt;$M$1+1-D$26))/SUMPRODUCT($A$27:$A$39, D$27:D$39, --($C$27:$C$39&lt;$M$1+1-D$26)), 1)</f>
        <v>1.0402887622981796</v>
      </c>
      <c r="E57" s="182">
        <f t="shared" ca="1" si="35"/>
        <v>1.0146207501399465</v>
      </c>
      <c r="F57" s="182">
        <f t="shared" ca="1" si="35"/>
        <v>1.0058639558742761</v>
      </c>
      <c r="G57" s="182">
        <f t="shared" ca="1" si="35"/>
        <v>1.0011913441510889</v>
      </c>
      <c r="H57" s="182">
        <f t="shared" ca="1" si="35"/>
        <v>1.0001739827178384</v>
      </c>
      <c r="I57" s="182">
        <f t="shared" ca="1" si="35"/>
        <v>1.000037554662657</v>
      </c>
      <c r="J57" s="182">
        <f t="shared" ca="1" si="35"/>
        <v>1.0000044874466656</v>
      </c>
      <c r="K57" s="182">
        <f t="shared" ca="1" si="35"/>
        <v>1.000000272167332</v>
      </c>
      <c r="L57" s="182">
        <f t="shared" ca="1" si="35"/>
        <v>1.0000000440816883</v>
      </c>
      <c r="M57" s="182">
        <f t="shared" ca="1" si="35"/>
        <v>1.0000000076145192</v>
      </c>
      <c r="N57" s="182">
        <f t="shared" ca="1" si="35"/>
        <v>1.0000000019398214</v>
      </c>
      <c r="O57" s="182">
        <f t="shared" ca="1" si="35"/>
        <v>1.0000000003443261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ca="1" si="36">D57*E58</f>
        <v>1.0631827760180192</v>
      </c>
      <c r="E58" s="182">
        <f t="shared" ca="1" si="36"/>
        <v>1.022007364252655</v>
      </c>
      <c r="F58" s="182">
        <f t="shared" ca="1" si="36"/>
        <v>1.0072801725291838</v>
      </c>
      <c r="G58" s="182">
        <f t="shared" ca="1" si="36"/>
        <v>1.0014079604370321</v>
      </c>
      <c r="H58" s="182">
        <f t="shared" ca="1" si="36"/>
        <v>1.0002163585284758</v>
      </c>
      <c r="I58" s="182">
        <f t="shared" ca="1" si="36"/>
        <v>1.0000423684392612</v>
      </c>
      <c r="J58" s="182">
        <f t="shared" ca="1" si="36"/>
        <v>1.0000048135958313</v>
      </c>
      <c r="K58" s="182">
        <f t="shared" ca="1" si="36"/>
        <v>1.0000003261477022</v>
      </c>
      <c r="L58" s="182">
        <f t="shared" ca="1" si="36"/>
        <v>1.0000000539803555</v>
      </c>
      <c r="M58" s="182">
        <f t="shared" ca="1" si="36"/>
        <v>1.0000000098986668</v>
      </c>
      <c r="N58" s="182">
        <f t="shared" ca="1" si="36"/>
        <v>1.0000000022841475</v>
      </c>
      <c r="O58" s="182">
        <f t="shared" ca="1" si="36"/>
        <v>1.0000000003443261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3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ca="1" si="39">IFERROR(D27*(D45-D$57)^2*$A27,"")</f>
        <v>859.22562923822409</v>
      </c>
      <c r="E63" s="77">
        <f t="shared" ca="1" si="39"/>
        <v>84.828195346416948</v>
      </c>
      <c r="F63" s="77">
        <f t="shared" ca="1" si="39"/>
        <v>346.29069509437392</v>
      </c>
      <c r="G63" s="77">
        <f t="shared" ca="1" si="39"/>
        <v>7.8495376672665751</v>
      </c>
      <c r="H63" s="77">
        <f t="shared" ca="1" si="39"/>
        <v>8.6862976251942563E-6</v>
      </c>
      <c r="I63" s="77">
        <f t="shared" ca="1" si="39"/>
        <v>2.4599268652618369E-3</v>
      </c>
      <c r="J63" s="77">
        <f t="shared" ca="1" si="39"/>
        <v>4.8107822954931969E-5</v>
      </c>
      <c r="K63" s="77">
        <f t="shared" ca="1" si="39"/>
        <v>3.4289792923010421E-7</v>
      </c>
      <c r="L63" s="77">
        <f t="shared" ca="1" si="39"/>
        <v>9.3202287556796878E-9</v>
      </c>
      <c r="M63" s="77">
        <f t="shared" ca="1" si="39"/>
        <v>4.0347885148262693E-10</v>
      </c>
      <c r="N63" s="77">
        <f t="shared" ca="1" si="39"/>
        <v>3.0418440102112035E-12</v>
      </c>
      <c r="O63" s="77">
        <f t="shared" ca="1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ca="1" si="41">IFERROR(D28*(D46-D$57)^2*$A28,"")</f>
        <v>2091.7947849941966</v>
      </c>
      <c r="E64" s="77">
        <f t="shared" ca="1" si="41"/>
        <v>114.77133403123051</v>
      </c>
      <c r="F64" s="77">
        <f t="shared" ca="1" si="41"/>
        <v>222.74207205010242</v>
      </c>
      <c r="G64" s="77">
        <f t="shared" ca="1" si="41"/>
        <v>0.12667447876644183</v>
      </c>
      <c r="H64" s="77">
        <f t="shared" ca="1" si="41"/>
        <v>4.6561043119453131E-2</v>
      </c>
      <c r="I64" s="77">
        <f t="shared" ca="1" si="41"/>
        <v>1.3514838847411216E-3</v>
      </c>
      <c r="J64" s="77">
        <f t="shared" ca="1" si="41"/>
        <v>1.019692095601963E-5</v>
      </c>
      <c r="K64" s="77">
        <f t="shared" ca="1" si="41"/>
        <v>4.7311800463727694E-7</v>
      </c>
      <c r="L64" s="77">
        <f t="shared" ca="1" si="41"/>
        <v>5.6689732316873097E-9</v>
      </c>
      <c r="M64" s="77">
        <f t="shared" ca="1" si="41"/>
        <v>4.1604659908088113E-10</v>
      </c>
      <c r="N64" s="77">
        <f t="shared" ca="1" si="41"/>
        <v>2.2631307159697754E-12</v>
      </c>
      <c r="O64" s="77" t="str">
        <f t="shared" ca="1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ca="1" si="42">IFERROR(D29*(D47-D$57)^2*$A29,"")</f>
        <v>6803.3600414013554</v>
      </c>
      <c r="E65" s="77">
        <f t="shared" ca="1" si="42"/>
        <v>1624.1399955704062</v>
      </c>
      <c r="F65" s="77">
        <f t="shared" ca="1" si="42"/>
        <v>7.7273835654996876</v>
      </c>
      <c r="G65" s="77">
        <f t="shared" ca="1" si="42"/>
        <v>30.69906108894477</v>
      </c>
      <c r="H65" s="77">
        <f t="shared" ca="1" si="42"/>
        <v>1.1843611245137085E-2</v>
      </c>
      <c r="I65" s="77">
        <f t="shared" ca="1" si="42"/>
        <v>1.0773810676281863E-5</v>
      </c>
      <c r="J65" s="77">
        <f t="shared" ca="1" si="42"/>
        <v>7.9737969553001292E-5</v>
      </c>
      <c r="K65" s="77">
        <f t="shared" ca="1" si="42"/>
        <v>3.4950611425254904E-6</v>
      </c>
      <c r="L65" s="77">
        <f t="shared" ca="1" si="42"/>
        <v>3.8500691969728964E-9</v>
      </c>
      <c r="M65" s="77">
        <f t="shared" ca="1" si="42"/>
        <v>1.1270237148783508E-11</v>
      </c>
      <c r="N65" s="77" t="str">
        <f t="shared" ca="1" si="42"/>
        <v/>
      </c>
      <c r="O65" s="77" t="str">
        <f t="shared" ca="1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ca="1" si="43">IFERROR(D30*(D48-D$57)^2*$A30,"")</f>
        <v>11868.099970376014</v>
      </c>
      <c r="E66" s="77">
        <f t="shared" ca="1" si="43"/>
        <v>632.59694328918988</v>
      </c>
      <c r="F66" s="77">
        <f t="shared" ca="1" si="43"/>
        <v>3.7800852904263169</v>
      </c>
      <c r="G66" s="77">
        <f t="shared" ca="1" si="43"/>
        <v>75.799863212540089</v>
      </c>
      <c r="H66" s="77">
        <f t="shared" ca="1" si="43"/>
        <v>6.8675612304618982E-3</v>
      </c>
      <c r="I66" s="77">
        <f t="shared" ca="1" si="43"/>
        <v>7.3232672711994232E-4</v>
      </c>
      <c r="J66" s="77">
        <f t="shared" ca="1" si="43"/>
        <v>1.4307939904253498E-7</v>
      </c>
      <c r="K66" s="77">
        <f t="shared" ca="1" si="43"/>
        <v>8.3285937118269852E-8</v>
      </c>
      <c r="L66" s="77">
        <f t="shared" ca="1" si="43"/>
        <v>2.2752781695337538E-9</v>
      </c>
      <c r="M66" s="77" t="str">
        <f t="shared" ca="1" si="43"/>
        <v/>
      </c>
      <c r="N66" s="77" t="str">
        <f t="shared" ca="1" si="43"/>
        <v/>
      </c>
      <c r="O66" s="77" t="str">
        <f t="shared" ca="1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ca="1" si="44">IFERROR(D31*(D49-D$57)^2*$A31,"")</f>
        <v>18435.614299074023</v>
      </c>
      <c r="E67" s="77">
        <f t="shared" ca="1" si="44"/>
        <v>75.798874037567359</v>
      </c>
      <c r="F67" s="77">
        <f t="shared" ca="1" si="44"/>
        <v>38.175948642703261</v>
      </c>
      <c r="G67" s="77">
        <f t="shared" ca="1" si="44"/>
        <v>7.8672827229237754</v>
      </c>
      <c r="H67" s="77">
        <f t="shared" ca="1" si="44"/>
        <v>0.32178520539292893</v>
      </c>
      <c r="I67" s="77">
        <f t="shared" ca="1" si="44"/>
        <v>1.0310856784570311E-5</v>
      </c>
      <c r="J67" s="77">
        <f t="shared" ca="1" si="44"/>
        <v>1.0029614951201672E-5</v>
      </c>
      <c r="K67" s="77">
        <f t="shared" ca="1" si="44"/>
        <v>5.2004190149937542E-7</v>
      </c>
      <c r="L67" s="77" t="str">
        <f t="shared" ca="1" si="44"/>
        <v/>
      </c>
      <c r="M67" s="77" t="str">
        <f t="shared" ca="1" si="44"/>
        <v/>
      </c>
      <c r="N67" s="77" t="str">
        <f t="shared" ca="1" si="44"/>
        <v/>
      </c>
      <c r="O67" s="77" t="str">
        <f t="shared" ca="1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ca="1" si="45">IFERROR(D32*(D50-D$57)^2*$A32,"")</f>
        <v>39338.728844395278</v>
      </c>
      <c r="E68" s="77">
        <f t="shared" ca="1" si="45"/>
        <v>632.31534334691935</v>
      </c>
      <c r="F68" s="77">
        <f t="shared" ca="1" si="45"/>
        <v>35.154627944841579</v>
      </c>
      <c r="G68" s="77">
        <f t="shared" ca="1" si="45"/>
        <v>3.6663620730843816</v>
      </c>
      <c r="H68" s="77">
        <f t="shared" ca="1" si="45"/>
        <v>0.40706502202917194</v>
      </c>
      <c r="I68" s="77">
        <f t="shared" ca="1" si="45"/>
        <v>1.6165709007355022E-5</v>
      </c>
      <c r="J68" s="77">
        <f t="shared" ca="1" si="45"/>
        <v>2.6447474243427192E-6</v>
      </c>
      <c r="K68" s="77" t="str">
        <f t="shared" ca="1" si="45"/>
        <v/>
      </c>
      <c r="L68" s="77" t="str">
        <f t="shared" ca="1" si="45"/>
        <v/>
      </c>
      <c r="M68" s="77" t="str">
        <f t="shared" ca="1" si="45"/>
        <v/>
      </c>
      <c r="N68" s="77" t="str">
        <f t="shared" ca="1" si="45"/>
        <v/>
      </c>
      <c r="O68" s="77" t="str">
        <f t="shared" ca="1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ca="1" si="46">IFERROR(D33*(D51-D$57)^2*$A33,"")</f>
        <v>9468.9327052646677</v>
      </c>
      <c r="E69" s="77">
        <f t="shared" ca="1" si="46"/>
        <v>221.78242869822358</v>
      </c>
      <c r="F69" s="77">
        <f t="shared" ca="1" si="46"/>
        <v>209.65539655827786</v>
      </c>
      <c r="G69" s="77">
        <f t="shared" ca="1" si="46"/>
        <v>6.3743847436037022</v>
      </c>
      <c r="H69" s="77">
        <f t="shared" ca="1" si="46"/>
        <v>8.4820138877026052E-2</v>
      </c>
      <c r="I69" s="77">
        <f t="shared" ca="1" si="46"/>
        <v>2.1851998965602736E-3</v>
      </c>
      <c r="J69" s="77" t="str">
        <f t="shared" ca="1" si="46"/>
        <v/>
      </c>
      <c r="K69" s="77" t="str">
        <f t="shared" ca="1" si="46"/>
        <v/>
      </c>
      <c r="L69" s="77" t="str">
        <f t="shared" ca="1" si="46"/>
        <v/>
      </c>
      <c r="M69" s="77" t="str">
        <f t="shared" ca="1" si="46"/>
        <v/>
      </c>
      <c r="N69" s="77" t="str">
        <f t="shared" ca="1" si="46"/>
        <v/>
      </c>
      <c r="O69" s="77" t="str">
        <f t="shared" ca="1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ca="1" si="47">IFERROR(D34*(D52-D$57)^2*$A34,"")</f>
        <v>16248.405873170193</v>
      </c>
      <c r="E70" s="77">
        <f t="shared" ca="1" si="47"/>
        <v>1040.5974687329735</v>
      </c>
      <c r="F70" s="77">
        <f t="shared" ca="1" si="47"/>
        <v>21.055260481455196</v>
      </c>
      <c r="G70" s="77">
        <f t="shared" ca="1" si="47"/>
        <v>43.6305021110173</v>
      </c>
      <c r="H70" s="77">
        <f t="shared" ca="1" si="47"/>
        <v>0.67459139761409626</v>
      </c>
      <c r="I70" s="77" t="str">
        <f t="shared" ca="1" si="47"/>
        <v/>
      </c>
      <c r="J70" s="77" t="str">
        <f t="shared" ca="1" si="47"/>
        <v/>
      </c>
      <c r="K70" s="77" t="str">
        <f t="shared" ca="1" si="47"/>
        <v/>
      </c>
      <c r="L70" s="77" t="str">
        <f t="shared" ca="1" si="47"/>
        <v/>
      </c>
      <c r="M70" s="77" t="str">
        <f t="shared" ca="1" si="47"/>
        <v/>
      </c>
      <c r="N70" s="77" t="str">
        <f t="shared" ca="1" si="47"/>
        <v/>
      </c>
      <c r="O70" s="77" t="str">
        <f t="shared" ca="1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ca="1" si="48">IFERROR(D35*(D53-D$57)^2*$A35,"")</f>
        <v>44687.703410347611</v>
      </c>
      <c r="E71" s="77">
        <f t="shared" ca="1" si="48"/>
        <v>2827.1293491371775</v>
      </c>
      <c r="F71" s="77">
        <f t="shared" ca="1" si="48"/>
        <v>21.299575617741795</v>
      </c>
      <c r="G71" s="77">
        <f t="shared" ca="1" si="48"/>
        <v>10.370302923590881</v>
      </c>
      <c r="H71" s="77" t="str">
        <f t="shared" ca="1" si="48"/>
        <v/>
      </c>
      <c r="I71" s="77" t="str">
        <f t="shared" ca="1" si="48"/>
        <v/>
      </c>
      <c r="J71" s="77" t="str">
        <f t="shared" ca="1" si="48"/>
        <v/>
      </c>
      <c r="K71" s="77" t="str">
        <f t="shared" ca="1" si="48"/>
        <v/>
      </c>
      <c r="L71" s="77" t="str">
        <f t="shared" ca="1" si="48"/>
        <v/>
      </c>
      <c r="M71" s="77" t="str">
        <f t="shared" ca="1" si="48"/>
        <v/>
      </c>
      <c r="N71" s="77" t="str">
        <f t="shared" ca="1" si="48"/>
        <v/>
      </c>
      <c r="O71" s="77" t="str">
        <f t="shared" ca="1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ca="1" si="49">IFERROR(D36*(D54-D$57)^2*$A36,"")</f>
        <v>13144.521397485592</v>
      </c>
      <c r="E72" s="77">
        <f t="shared" ca="1" si="49"/>
        <v>5473.7902248714545</v>
      </c>
      <c r="F72" s="77">
        <f t="shared" ca="1" si="49"/>
        <v>6.1067695745842254E-4</v>
      </c>
      <c r="G72" s="77" t="str">
        <f t="shared" ca="1" si="49"/>
        <v/>
      </c>
      <c r="H72" s="77" t="str">
        <f t="shared" ca="1" si="49"/>
        <v/>
      </c>
      <c r="I72" s="77" t="str">
        <f t="shared" ca="1" si="49"/>
        <v/>
      </c>
      <c r="J72" s="77" t="str">
        <f t="shared" ca="1" si="49"/>
        <v/>
      </c>
      <c r="K72" s="77" t="str">
        <f t="shared" ca="1" si="49"/>
        <v/>
      </c>
      <c r="L72" s="77" t="str">
        <f t="shared" ca="1" si="49"/>
        <v/>
      </c>
      <c r="M72" s="77" t="str">
        <f t="shared" ca="1" si="49"/>
        <v/>
      </c>
      <c r="N72" s="77" t="str">
        <f t="shared" ca="1" si="49"/>
        <v/>
      </c>
      <c r="O72" s="77" t="str">
        <f t="shared" ca="1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ca="1" si="50">IFERROR(D37*(D55-D$57)^2*$A37,"")</f>
        <v>53.822939315192947</v>
      </c>
      <c r="E73" s="77">
        <f t="shared" ca="1" si="50"/>
        <v>2065.1934288244829</v>
      </c>
      <c r="F73" s="77" t="str">
        <f t="shared" ca="1" si="50"/>
        <v/>
      </c>
      <c r="G73" s="77" t="str">
        <f t="shared" ca="1" si="50"/>
        <v/>
      </c>
      <c r="H73" s="77" t="str">
        <f t="shared" ca="1" si="50"/>
        <v/>
      </c>
      <c r="I73" s="77" t="str">
        <f t="shared" ca="1" si="50"/>
        <v/>
      </c>
      <c r="J73" s="77" t="str">
        <f t="shared" ca="1" si="50"/>
        <v/>
      </c>
      <c r="K73" s="77" t="str">
        <f t="shared" ca="1" si="50"/>
        <v/>
      </c>
      <c r="L73" s="77" t="str">
        <f t="shared" ca="1" si="50"/>
        <v/>
      </c>
      <c r="M73" s="77" t="str">
        <f t="shared" ca="1" si="50"/>
        <v/>
      </c>
      <c r="N73" s="77" t="str">
        <f t="shared" ca="1" si="50"/>
        <v/>
      </c>
      <c r="O73" s="77" t="str">
        <f t="shared" ca="1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ca="1" si="51">IFERROR(D38*(D56-D$57)^2*$A38,"")</f>
        <v>1946.7934210581739</v>
      </c>
      <c r="E74" s="91" t="str">
        <f t="shared" ca="1" si="51"/>
        <v/>
      </c>
      <c r="F74" s="91" t="str">
        <f t="shared" ca="1" si="51"/>
        <v/>
      </c>
      <c r="G74" s="91" t="str">
        <f t="shared" ca="1" si="51"/>
        <v/>
      </c>
      <c r="H74" s="91" t="str">
        <f t="shared" ca="1" si="51"/>
        <v/>
      </c>
      <c r="I74" s="91" t="str">
        <f t="shared" ca="1" si="51"/>
        <v/>
      </c>
      <c r="J74" s="91" t="str">
        <f t="shared" ca="1" si="51"/>
        <v/>
      </c>
      <c r="K74" s="91" t="str">
        <f t="shared" ca="1" si="51"/>
        <v/>
      </c>
      <c r="L74" s="91" t="str">
        <f t="shared" ca="1" si="51"/>
        <v/>
      </c>
      <c r="M74" s="91" t="str">
        <f t="shared" ca="1" si="51"/>
        <v/>
      </c>
      <c r="N74" s="91" t="str">
        <f t="shared" ca="1" si="51"/>
        <v/>
      </c>
      <c r="O74" s="91" t="str">
        <f t="shared" ca="1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14995.182119647321</v>
      </c>
      <c r="E75" s="98">
        <f t="shared" ca="1" si="52"/>
        <v>1479.2943585886042</v>
      </c>
      <c r="F75" s="98">
        <f t="shared" ca="1" si="52"/>
        <v>100.65351732470883</v>
      </c>
      <c r="G75" s="98">
        <f t="shared" ca="1" si="52"/>
        <v>23.297996377717244</v>
      </c>
      <c r="H75" s="98">
        <f t="shared" ca="1" si="52"/>
        <v>0.22193466654370006</v>
      </c>
      <c r="I75" s="98">
        <f t="shared" ca="1" si="52"/>
        <v>1.1276979583585637E-3</v>
      </c>
      <c r="J75" s="98">
        <f t="shared" ca="1" si="52"/>
        <v>3.0172031047707965E-5</v>
      </c>
      <c r="K75" s="98">
        <f t="shared" ca="1" si="52"/>
        <v>1.2286012287526294E-6</v>
      </c>
      <c r="L75" s="98">
        <f t="shared" ca="1" si="52"/>
        <v>7.038183117957883E-9</v>
      </c>
      <c r="M75" s="99">
        <f t="shared" ca="1" si="52"/>
        <v>4.153978438561458E-10</v>
      </c>
      <c r="N75" s="99">
        <f t="shared" ca="1" si="52"/>
        <v>5.3049747261809785E-12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14995.182119647321</v>
      </c>
      <c r="E76" s="99">
        <f t="shared" ca="1" si="53"/>
        <v>1479.2943585886042</v>
      </c>
      <c r="F76" s="99">
        <f t="shared" ca="1" si="53"/>
        <v>100.65351732470883</v>
      </c>
      <c r="G76" s="99">
        <f t="shared" ca="1" si="53"/>
        <v>23.297996377717244</v>
      </c>
      <c r="H76" s="99">
        <f t="shared" ca="1" si="53"/>
        <v>0.22193466654370006</v>
      </c>
      <c r="I76" s="99">
        <f t="shared" ca="1" si="53"/>
        <v>1.1276979583585637E-3</v>
      </c>
      <c r="J76" s="99">
        <f t="shared" ca="1" si="53"/>
        <v>3.0172031047707965E-5</v>
      </c>
      <c r="K76" s="99">
        <f t="shared" ca="1" si="53"/>
        <v>1.2286012287526294E-6</v>
      </c>
      <c r="L76" s="99">
        <f t="shared" ca="1" si="53"/>
        <v>7.038183117957883E-9</v>
      </c>
      <c r="M76" s="100">
        <f t="shared" ca="1" si="53"/>
        <v>4.153978438561458E-10</v>
      </c>
      <c r="N76" s="100">
        <f t="shared" ca="1" si="53"/>
        <v>5.3049747261809785E-12</v>
      </c>
      <c r="O76" s="100">
        <f t="shared" ca="1" si="53"/>
        <v>6.7748923740598231E-14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3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5.7979001956871266E-8</v>
      </c>
      <c r="P82" s="77">
        <f t="shared" ca="1" si="59"/>
        <v>0</v>
      </c>
      <c r="Q82" s="237">
        <f t="shared" ca="1" si="57"/>
        <v>5.7979001956871266E-8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3.7997831519073819E-6</v>
      </c>
      <c r="O83" s="77">
        <f t="shared" ca="1" si="60"/>
        <v>4.8526379973311669E-8</v>
      </c>
      <c r="P83" s="77">
        <f t="shared" ca="1" si="60"/>
        <v>0</v>
      </c>
      <c r="Q83" s="237">
        <f t="shared" ca="1" si="57"/>
        <v>3.8483095318806932E-6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3.7187380344911062E-4</v>
      </c>
      <c r="N84" s="77">
        <f t="shared" ca="1" si="61"/>
        <v>4.7491366774585412E-6</v>
      </c>
      <c r="O84" s="77">
        <f t="shared" ca="1" si="61"/>
        <v>6.06504112846178E-8</v>
      </c>
      <c r="P84" s="77">
        <f t="shared" ca="1" si="61"/>
        <v>0</v>
      </c>
      <c r="Q84" s="237">
        <f t="shared" ca="1" si="57"/>
        <v>3.766835905378538E-4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7.6474160936685692E-3</v>
      </c>
      <c r="M85" s="77">
        <f t="shared" ca="1" si="62"/>
        <v>4.5135515726098724E-4</v>
      </c>
      <c r="N85" s="77">
        <f t="shared" ca="1" si="62"/>
        <v>5.7641794394413637E-6</v>
      </c>
      <c r="O85" s="77">
        <f t="shared" ca="1" si="62"/>
        <v>7.3613348586030098E-8</v>
      </c>
      <c r="P85" s="77">
        <f t="shared" ca="1" si="62"/>
        <v>0</v>
      </c>
      <c r="Q85" s="237">
        <f t="shared" ca="1" si="57"/>
        <v>8.1046090437175821E-3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1.9210352270413291</v>
      </c>
      <c r="L86" s="77">
        <f t="shared" ca="1" si="63"/>
        <v>1.100487275723714E-2</v>
      </c>
      <c r="M86" s="77">
        <f t="shared" ca="1" si="63"/>
        <v>6.4951429517380089E-4</v>
      </c>
      <c r="N86" s="77">
        <f t="shared" ca="1" si="63"/>
        <v>8.2948358640316276E-6</v>
      </c>
      <c r="O86" s="77">
        <f t="shared" ca="1" si="63"/>
        <v>1.0593192844496907E-7</v>
      </c>
      <c r="P86" s="77">
        <f t="shared" ca="1" si="63"/>
        <v>0</v>
      </c>
      <c r="Q86" s="237">
        <f t="shared" ca="1" si="57"/>
        <v>1.9326980148615325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18.663555192221633</v>
      </c>
      <c r="K87" s="77">
        <f t="shared" ca="1" si="64"/>
        <v>0.75998056682262227</v>
      </c>
      <c r="L87" s="77">
        <f t="shared" ca="1" si="64"/>
        <v>4.3536366840793914E-3</v>
      </c>
      <c r="M87" s="77">
        <f t="shared" ca="1" si="64"/>
        <v>2.569542896752728E-4</v>
      </c>
      <c r="N87" s="77">
        <f t="shared" ca="1" si="64"/>
        <v>3.2815192417664861E-6</v>
      </c>
      <c r="O87" s="77">
        <f t="shared" ca="1" si="64"/>
        <v>4.1907720322345261E-8</v>
      </c>
      <c r="P87" s="77">
        <f t="shared" ca="1" si="64"/>
        <v>0</v>
      </c>
      <c r="Q87" s="237">
        <f t="shared" ca="1" si="57"/>
        <v>19.428149673444974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710.62317607225884</v>
      </c>
      <c r="J88" s="77">
        <f t="shared" ca="1" si="65"/>
        <v>19.013563999175901</v>
      </c>
      <c r="K88" s="77">
        <f t="shared" ca="1" si="65"/>
        <v>0.77423293668261961</v>
      </c>
      <c r="L88" s="77">
        <f t="shared" ca="1" si="65"/>
        <v>4.4352830352709415E-3</v>
      </c>
      <c r="M88" s="77">
        <f t="shared" ca="1" si="65"/>
        <v>2.6177310706803345E-4</v>
      </c>
      <c r="N88" s="77">
        <f t="shared" ca="1" si="65"/>
        <v>3.3430595336872265E-6</v>
      </c>
      <c r="O88" s="77">
        <f t="shared" ca="1" si="65"/>
        <v>4.2693640852551138E-8</v>
      </c>
      <c r="P88" s="77">
        <f t="shared" ca="1" si="65"/>
        <v>0</v>
      </c>
      <c r="Q88" s="237">
        <f t="shared" ca="1" si="57"/>
        <v>730.41567345001283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103088.82955571245</v>
      </c>
      <c r="I89" s="77">
        <f t="shared" ca="1" si="66"/>
        <v>523.86838765507491</v>
      </c>
      <c r="J89" s="77">
        <f t="shared" ca="1" si="66"/>
        <v>14.016718636843368</v>
      </c>
      <c r="K89" s="77">
        <f t="shared" ca="1" si="66"/>
        <v>0.57076123305065851</v>
      </c>
      <c r="L89" s="77">
        <f t="shared" ca="1" si="66"/>
        <v>3.269671818647569E-3</v>
      </c>
      <c r="M89" s="77">
        <f t="shared" ca="1" si="66"/>
        <v>1.9297802288008347E-4</v>
      </c>
      <c r="N89" s="77">
        <f t="shared" ca="1" si="66"/>
        <v>2.4644892915363816E-6</v>
      </c>
      <c r="O89" s="77">
        <f t="shared" ca="1" si="66"/>
        <v>3.1473570732903532E-8</v>
      </c>
      <c r="P89" s="77">
        <f t="shared" ca="1" si="66"/>
        <v>0</v>
      </c>
      <c r="Q89" s="237">
        <f t="shared" ca="1" si="57"/>
        <v>103627.28888838322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16598853.684329858</v>
      </c>
      <c r="H90" s="77">
        <f t="shared" ca="1" si="67"/>
        <v>158252.52504083148</v>
      </c>
      <c r="I90" s="77">
        <f t="shared" ca="1" si="67"/>
        <v>804.19474634427877</v>
      </c>
      <c r="J90" s="77">
        <f t="shared" ca="1" si="67"/>
        <v>21.517182090699453</v>
      </c>
      <c r="K90" s="77">
        <f t="shared" ca="1" si="67"/>
        <v>0.87618034577520387</v>
      </c>
      <c r="L90" s="77">
        <f t="shared" ca="1" si="67"/>
        <v>5.0193005739403397E-3</v>
      </c>
      <c r="M90" s="77">
        <f t="shared" ca="1" si="67"/>
        <v>2.9624217803012482E-4</v>
      </c>
      <c r="N90" s="77">
        <f t="shared" ca="1" si="67"/>
        <v>3.7832581376913156E-6</v>
      </c>
      <c r="O90" s="77">
        <f t="shared" ca="1" si="67"/>
        <v>4.8315341846435755E-8</v>
      </c>
      <c r="P90" s="77">
        <f t="shared" ca="1" si="67"/>
        <v>0</v>
      </c>
      <c r="Q90" s="237">
        <f t="shared" ca="1" si="57"/>
        <v>16757932.802798843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74574627.54269655</v>
      </c>
      <c r="G91" s="77">
        <f t="shared" ca="1" si="68"/>
        <v>17321511.39978414</v>
      </c>
      <c r="H91" s="77">
        <f t="shared" ca="1" si="68"/>
        <v>165142.30251497371</v>
      </c>
      <c r="I91" s="77">
        <f t="shared" ca="1" si="68"/>
        <v>839.2066543486327</v>
      </c>
      <c r="J91" s="77">
        <f t="shared" ca="1" si="68"/>
        <v>22.453967121063215</v>
      </c>
      <c r="K91" s="77">
        <f t="shared" ca="1" si="68"/>
        <v>0.91432626229723446</v>
      </c>
      <c r="L91" s="77">
        <f t="shared" ca="1" si="68"/>
        <v>5.2378238740984941E-3</v>
      </c>
      <c r="M91" s="77">
        <f t="shared" ca="1" si="68"/>
        <v>3.0913955634719227E-4</v>
      </c>
      <c r="N91" s="77">
        <f t="shared" ca="1" si="68"/>
        <v>3.9479683480921014E-6</v>
      </c>
      <c r="O91" s="77">
        <f t="shared" ca="1" si="68"/>
        <v>5.0418827739145313E-8</v>
      </c>
      <c r="P91" s="77">
        <f t="shared" ca="1" si="68"/>
        <v>0</v>
      </c>
      <c r="Q91" s="237">
        <f t="shared" ca="1" si="57"/>
        <v>92062143.825494349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1046486772.0836433</v>
      </c>
      <c r="F92" s="77">
        <f t="shared" ca="1" si="69"/>
        <v>71405776.453879073</v>
      </c>
      <c r="G92" s="77">
        <f t="shared" ca="1" si="69"/>
        <v>16585479.694795139</v>
      </c>
      <c r="H92" s="77">
        <f t="shared" ca="1" si="69"/>
        <v>158125.01818680475</v>
      </c>
      <c r="I92" s="77">
        <f t="shared" ca="1" si="69"/>
        <v>803.54679243577255</v>
      </c>
      <c r="J92" s="77">
        <f t="shared" ca="1" si="69"/>
        <v>21.499845317114342</v>
      </c>
      <c r="K92" s="77">
        <f t="shared" ca="1" si="69"/>
        <v>0.87547439179803344</v>
      </c>
      <c r="L92" s="77">
        <f t="shared" ca="1" si="69"/>
        <v>5.0152564348314548E-3</v>
      </c>
      <c r="M92" s="77">
        <f t="shared" ca="1" si="69"/>
        <v>2.9600349047590791E-4</v>
      </c>
      <c r="N92" s="77">
        <f t="shared" ca="1" si="69"/>
        <v>3.7802098998007446E-6</v>
      </c>
      <c r="O92" s="77">
        <f t="shared" ca="1" si="69"/>
        <v>4.827641332230336E-8</v>
      </c>
      <c r="P92" s="77">
        <f t="shared" ca="1" si="69"/>
        <v>0</v>
      </c>
      <c r="Q92" s="237">
        <f t="shared" ca="1" si="57"/>
        <v>1134636979.1779318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6211733352.4019518</v>
      </c>
      <c r="E93" s="91">
        <f t="shared" ca="1" si="70"/>
        <v>619244400.72238958</v>
      </c>
      <c r="F93" s="91">
        <f t="shared" ca="1" si="70"/>
        <v>42253402.936243743</v>
      </c>
      <c r="G93" s="91">
        <f t="shared" ca="1" si="70"/>
        <v>9814233.4029195737</v>
      </c>
      <c r="H93" s="91">
        <f t="shared" ca="1" si="70"/>
        <v>93568.341940282538</v>
      </c>
      <c r="I93" s="91">
        <f t="shared" ca="1" si="70"/>
        <v>475.48795188642561</v>
      </c>
      <c r="J93" s="91">
        <f t="shared" ca="1" si="70"/>
        <v>12.72224282635883</v>
      </c>
      <c r="K93" s="91">
        <f t="shared" ca="1" si="70"/>
        <v>0.51805013647457754</v>
      </c>
      <c r="L93" s="91">
        <f t="shared" ca="1" si="70"/>
        <v>2.9677101978772854E-3</v>
      </c>
      <c r="M93" s="91">
        <f t="shared" ca="1" si="70"/>
        <v>1.7515606404324284E-4</v>
      </c>
      <c r="N93" s="91">
        <f t="shared" ca="1" si="70"/>
        <v>2.2368881064268766E-6</v>
      </c>
      <c r="O93" s="91">
        <f t="shared" ca="1" si="70"/>
        <v>2.8566914971388372E-8</v>
      </c>
      <c r="P93" s="91">
        <f t="shared" ca="1" si="70"/>
        <v>0</v>
      </c>
      <c r="Q93" s="238">
        <f t="shared" ca="1" si="57"/>
        <v>6883139446.5368347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173" priority="3" stopIfTrue="1" operator="lessThan">
      <formula>1</formula>
    </cfRule>
  </conditionalFormatting>
  <conditionalFormatting sqref="D77:T77 R78:T78">
    <cfRule type="cellIs" dxfId="172" priority="2" stopIfTrue="1" operator="lessThan">
      <formula>1</formula>
    </cfRule>
  </conditionalFormatting>
  <conditionalFormatting sqref="E78:Q78">
    <cfRule type="cellIs" dxfId="171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2C9F4-6C8A-4DB7-A688-4407056F9B68}">
  <sheetPr codeName="Sheet9">
    <tabColor theme="9" tint="0.79998168889431442"/>
    <pageSetUpPr fitToPage="1"/>
  </sheetPr>
  <dimension ref="A1:AL199"/>
  <sheetViews>
    <sheetView zoomScaleNormal="100" workbookViewId="0">
      <selection activeCell="D32" sqref="D32:P44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5703125" style="55" bestFit="1" customWidth="1"/>
    <col min="6" max="6" width="11.28515625" style="55" customWidth="1"/>
    <col min="7" max="9" width="10.140625" style="55" bestFit="1" customWidth="1"/>
    <col min="10" max="12" width="12" style="55" bestFit="1" customWidth="1"/>
    <col min="13" max="13" width="9.7109375" style="55" bestFit="1" customWidth="1"/>
    <col min="14" max="14" width="12" style="55" bestFit="1" customWidth="1"/>
    <col min="15" max="15" width="13.140625" style="55" bestFit="1" customWidth="1"/>
    <col min="16" max="16" width="11.140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197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3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636708.92906405963</v>
      </c>
      <c r="F7" s="245">
        <f t="shared" ref="F7:F19" ca="1" si="3">E7*I7</f>
        <v>636708.92906405963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855792.22003023501</v>
      </c>
      <c r="F8" s="32">
        <f t="shared" ca="1" si="3"/>
        <v>855792.22170367569</v>
      </c>
      <c r="G8" s="217">
        <f t="shared" ca="1" si="4"/>
        <v>1.6734406817704439E-3</v>
      </c>
      <c r="H8" s="248">
        <f t="shared" si="5"/>
        <v>1.0000000019554287</v>
      </c>
      <c r="I8" s="249">
        <f t="shared" ca="1" si="6"/>
        <v>1.0000000019554287</v>
      </c>
      <c r="J8" s="250">
        <f t="shared" si="7"/>
        <v>1.7523711074129118E-13</v>
      </c>
      <c r="K8" s="35">
        <f t="shared" ca="1" si="8"/>
        <v>3.8725515623807221E-4</v>
      </c>
      <c r="L8" s="35">
        <f t="shared" ca="1" si="9"/>
        <v>4.4896336692877169E-4</v>
      </c>
      <c r="M8" s="35">
        <f t="shared" ca="1" si="10"/>
        <v>5.9290358480700099E-4</v>
      </c>
      <c r="N8" s="36">
        <f t="shared" ca="1" si="11"/>
        <v>0.35430212212824236</v>
      </c>
      <c r="O8" s="37">
        <f t="shared" ca="1" si="12"/>
        <v>3.8725515623807221E-4</v>
      </c>
      <c r="P8" s="35">
        <f t="shared" ca="1" si="13"/>
        <v>4.4896336692877169E-4</v>
      </c>
      <c r="Q8" s="35">
        <f t="shared" ca="1" si="14"/>
        <v>5.9290358480700099E-4</v>
      </c>
      <c r="R8" s="38">
        <f t="shared" ca="1" si="15"/>
        <v>0.35430212212824236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716267.89621897356</v>
      </c>
      <c r="F9" s="32">
        <f t="shared" ca="1" si="3"/>
        <v>716267.90808696928</v>
      </c>
      <c r="G9" s="217">
        <f t="shared" ca="1" si="4"/>
        <v>1.1867995723150671E-2</v>
      </c>
      <c r="H9" s="248">
        <f t="shared" si="5"/>
        <v>1.0000000146137848</v>
      </c>
      <c r="I9" s="249">
        <f t="shared" ca="1" si="6"/>
        <v>1.0000000165692136</v>
      </c>
      <c r="J9" s="250">
        <f t="shared" si="7"/>
        <v>9.8355212988460972E-12</v>
      </c>
      <c r="K9" s="35">
        <f t="shared" ca="1" si="8"/>
        <v>2.6777574376663218E-3</v>
      </c>
      <c r="L9" s="35">
        <f t="shared" ca="1" si="9"/>
        <v>1.8767288259579633E-3</v>
      </c>
      <c r="M9" s="35">
        <f t="shared" ca="1" si="10"/>
        <v>3.269938222835236E-3</v>
      </c>
      <c r="N9" s="36">
        <f t="shared" ca="1" si="11"/>
        <v>0.27552573316626922</v>
      </c>
      <c r="O9" s="37">
        <f t="shared" ca="1" si="12"/>
        <v>2.6542170552712667E-3</v>
      </c>
      <c r="P9" s="35">
        <f t="shared" ca="1" si="13"/>
        <v>1.8606112480740089E-3</v>
      </c>
      <c r="Q9" s="35">
        <f t="shared" ca="1" si="14"/>
        <v>3.2414105560623443E-3</v>
      </c>
      <c r="R9" s="38">
        <f t="shared" ca="1" si="15"/>
        <v>0.27312198552105871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895223.15408271423</v>
      </c>
      <c r="F10" s="32">
        <f t="shared" ca="1" si="3"/>
        <v>895223.24081963452</v>
      </c>
      <c r="G10" s="217">
        <f t="shared" ca="1" si="4"/>
        <v>8.6736920289695263E-2</v>
      </c>
      <c r="H10" s="248">
        <f t="shared" si="5"/>
        <v>1.0000000803193876</v>
      </c>
      <c r="I10" s="249">
        <f t="shared" ca="1" si="6"/>
        <v>1.0000000968886025</v>
      </c>
      <c r="J10" s="250">
        <f t="shared" si="7"/>
        <v>5.5203762953426131E-10</v>
      </c>
      <c r="K10" s="35">
        <f t="shared" ca="1" si="8"/>
        <v>2.2431200318655333E-2</v>
      </c>
      <c r="L10" s="35">
        <f t="shared" ca="1" si="9"/>
        <v>1.4345799687371303E-2</v>
      </c>
      <c r="M10" s="35">
        <f t="shared" ca="1" si="10"/>
        <v>2.6626316237997057E-2</v>
      </c>
      <c r="N10" s="36">
        <f t="shared" ca="1" si="11"/>
        <v>0.30697788380158092</v>
      </c>
      <c r="O10" s="37">
        <f t="shared" ca="1" si="12"/>
        <v>2.2230539450515216E-2</v>
      </c>
      <c r="P10" s="35">
        <f t="shared" ca="1" si="13"/>
        <v>1.4217565695426822E-2</v>
      </c>
      <c r="Q10" s="35">
        <f t="shared" ca="1" si="14"/>
        <v>2.6388180281419388E-2</v>
      </c>
      <c r="R10" s="38">
        <f t="shared" ca="1" si="15"/>
        <v>0.30423238677698849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1086560.4287761811</v>
      </c>
      <c r="F11" s="32">
        <f t="shared" ca="1" si="3"/>
        <v>1086561.1677872846</v>
      </c>
      <c r="G11" s="217">
        <f t="shared" ca="1" si="4"/>
        <v>0.73901110352016985</v>
      </c>
      <c r="H11" s="248">
        <f t="shared" si="5"/>
        <v>1.0000005832494023</v>
      </c>
      <c r="I11" s="249">
        <f t="shared" ca="1" si="6"/>
        <v>1.0000006801380612</v>
      </c>
      <c r="J11" s="250">
        <f t="shared" si="7"/>
        <v>1.2432383743138086E-8</v>
      </c>
      <c r="K11" s="35">
        <f t="shared" ca="1" si="8"/>
        <v>0.11882440297633917</v>
      </c>
      <c r="L11" s="35">
        <f t="shared" ca="1" si="9"/>
        <v>7.093573131425053E-2</v>
      </c>
      <c r="M11" s="35">
        <f t="shared" ca="1" si="10"/>
        <v>0.13838755984470202</v>
      </c>
      <c r="N11" s="36">
        <f t="shared" ca="1" si="11"/>
        <v>0.18726046088551768</v>
      </c>
      <c r="O11" s="37">
        <f t="shared" ca="1" si="12"/>
        <v>0.11622623984411032</v>
      </c>
      <c r="P11" s="35">
        <f t="shared" ca="1" si="13"/>
        <v>6.9401099184033546E-2</v>
      </c>
      <c r="Q11" s="35">
        <f t="shared" ca="1" si="14"/>
        <v>0.13537005354306661</v>
      </c>
      <c r="R11" s="38">
        <f t="shared" ca="1" si="15"/>
        <v>0.18317729313978021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1563591.2841592026</v>
      </c>
      <c r="F12" s="32">
        <f t="shared" ca="1" si="3"/>
        <v>1563598.4784379217</v>
      </c>
      <c r="G12" s="217">
        <f t="shared" ca="1" si="4"/>
        <v>7.1942787191364914</v>
      </c>
      <c r="H12" s="248">
        <f t="shared" si="5"/>
        <v>1.000003920984126</v>
      </c>
      <c r="I12" s="249">
        <f t="shared" ca="1" si="6"/>
        <v>1.000004601124854</v>
      </c>
      <c r="J12" s="250">
        <f t="shared" si="7"/>
        <v>1.6779823760052966E-6</v>
      </c>
      <c r="K12" s="35">
        <f t="shared" ca="1" si="8"/>
        <v>1.6260382073683997</v>
      </c>
      <c r="L12" s="35">
        <f t="shared" ca="1" si="9"/>
        <v>0.99467603117447823</v>
      </c>
      <c r="M12" s="35">
        <f t="shared" ca="1" si="10"/>
        <v>1.9061428747118747</v>
      </c>
      <c r="N12" s="36">
        <f t="shared" ca="1" si="11"/>
        <v>0.26495260319031172</v>
      </c>
      <c r="O12" s="37">
        <f t="shared" ca="1" si="12"/>
        <v>1.619778437633747</v>
      </c>
      <c r="P12" s="35">
        <f t="shared" ca="1" si="13"/>
        <v>0.99079824562336927</v>
      </c>
      <c r="Q12" s="35">
        <f t="shared" ca="1" si="14"/>
        <v>1.8987794370472757</v>
      </c>
      <c r="R12" s="38">
        <f t="shared" ca="1" si="15"/>
        <v>0.26392909020839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618553.50136025203</v>
      </c>
      <c r="F13" s="32">
        <f t="shared" ca="1" si="3"/>
        <v>618573.69176537392</v>
      </c>
      <c r="G13" s="217">
        <f t="shared" ca="1" si="4"/>
        <v>20.190405121888034</v>
      </c>
      <c r="H13" s="248">
        <f t="shared" si="5"/>
        <v>1.0000280400699242</v>
      </c>
      <c r="I13" s="249">
        <f t="shared" ca="1" si="6"/>
        <v>1.0000326413237941</v>
      </c>
      <c r="J13" s="250">
        <f t="shared" si="7"/>
        <v>8.2128143557568851E-5</v>
      </c>
      <c r="K13" s="35">
        <f t="shared" ca="1" si="8"/>
        <v>7.2004936385219809</v>
      </c>
      <c r="L13" s="35">
        <f t="shared" ca="1" si="9"/>
        <v>2.3698070599301944</v>
      </c>
      <c r="M13" s="35">
        <f t="shared" ca="1" si="10"/>
        <v>7.5804415530818856</v>
      </c>
      <c r="N13" s="36">
        <f t="shared" ca="1" si="11"/>
        <v>0.37544771921708858</v>
      </c>
      <c r="O13" s="37">
        <f t="shared" ca="1" si="12"/>
        <v>7.1274903184150817</v>
      </c>
      <c r="P13" s="35">
        <f t="shared" ca="1" si="13"/>
        <v>2.34589006827881</v>
      </c>
      <c r="Q13" s="35">
        <f t="shared" ca="1" si="14"/>
        <v>7.5036203563046744</v>
      </c>
      <c r="R13" s="38">
        <f t="shared" ca="1" si="15"/>
        <v>0.37164288239913235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629956.08094680798</v>
      </c>
      <c r="F14" s="32">
        <f t="shared" ca="1" si="3"/>
        <v>630120.85570538871</v>
      </c>
      <c r="G14" s="217">
        <f t="shared" ca="1" si="4"/>
        <v>164.77475858072285</v>
      </c>
      <c r="H14" s="248">
        <f t="shared" si="5"/>
        <v>1.0002289166743619</v>
      </c>
      <c r="I14" s="249">
        <f t="shared" ca="1" si="6"/>
        <v>1.0002615654702993</v>
      </c>
      <c r="J14" s="250">
        <f t="shared" si="7"/>
        <v>2.5170857583921178E-3</v>
      </c>
      <c r="K14" s="35">
        <f t="shared" ca="1" si="8"/>
        <v>40.479278113406998</v>
      </c>
      <c r="L14" s="35">
        <f t="shared" ca="1" si="9"/>
        <v>12.752400514450537</v>
      </c>
      <c r="M14" s="35">
        <f t="shared" ca="1" si="10"/>
        <v>42.440495702377333</v>
      </c>
      <c r="N14" s="36">
        <f t="shared" ca="1" si="11"/>
        <v>0.25756672968563821</v>
      </c>
      <c r="O14" s="37">
        <f t="shared" ca="1" si="12"/>
        <v>39.8215644734167</v>
      </c>
      <c r="P14" s="35">
        <f t="shared" ca="1" si="13"/>
        <v>12.54550972636134</v>
      </c>
      <c r="Q14" s="35">
        <f t="shared" ca="1" si="14"/>
        <v>41.751009705212041</v>
      </c>
      <c r="R14" s="38">
        <f t="shared" ca="1" si="15"/>
        <v>0.25338231452943261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463255.0667386764</v>
      </c>
      <c r="F15" s="32">
        <f t="shared" ca="1" si="3"/>
        <v>464079.57869712712</v>
      </c>
      <c r="G15" s="217">
        <f t="shared" ca="1" si="4"/>
        <v>824.51195845071925</v>
      </c>
      <c r="H15" s="248">
        <f t="shared" si="5"/>
        <v>1.00151786037126</v>
      </c>
      <c r="I15" s="249">
        <f t="shared" ca="1" si="6"/>
        <v>1.0017798228614212</v>
      </c>
      <c r="J15" s="250">
        <f t="shared" si="7"/>
        <v>0.5089513082712811</v>
      </c>
      <c r="K15" s="35">
        <f t="shared" ca="1" si="8"/>
        <v>486.93369769390364</v>
      </c>
      <c r="L15" s="35">
        <f t="shared" ca="1" si="9"/>
        <v>125.38412288667736</v>
      </c>
      <c r="M15" s="35">
        <f t="shared" ca="1" si="10"/>
        <v>502.81766498594629</v>
      </c>
      <c r="N15" s="36">
        <f t="shared" ca="1" si="11"/>
        <v>0.60983671592920807</v>
      </c>
      <c r="O15" s="37">
        <f t="shared" ca="1" si="12"/>
        <v>485.69293718112181</v>
      </c>
      <c r="P15" s="35">
        <f t="shared" ca="1" si="13"/>
        <v>125.06375363027354</v>
      </c>
      <c r="Q15" s="35">
        <f t="shared" ca="1" si="14"/>
        <v>501.53621175316829</v>
      </c>
      <c r="R15" s="38">
        <f t="shared" ca="1" si="15"/>
        <v>0.60828251987462822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702988.800221649</v>
      </c>
      <c r="F16" s="32">
        <f t="shared" ca="1" si="3"/>
        <v>713769.26057981793</v>
      </c>
      <c r="G16" s="217">
        <f t="shared" ca="1" si="4"/>
        <v>10780.46035816893</v>
      </c>
      <c r="H16" s="248">
        <f t="shared" si="5"/>
        <v>1.0135312746756635</v>
      </c>
      <c r="I16" s="249">
        <f t="shared" ca="1" si="6"/>
        <v>1.0153351808090967</v>
      </c>
      <c r="J16" s="250">
        <f t="shared" si="7"/>
        <v>30.77546548285892</v>
      </c>
      <c r="K16" s="35">
        <f t="shared" ca="1" si="8"/>
        <v>4698.5702659392491</v>
      </c>
      <c r="L16" s="35">
        <f t="shared" ca="1" si="9"/>
        <v>1453.4941966936838</v>
      </c>
      <c r="M16" s="35">
        <f t="shared" ca="1" si="10"/>
        <v>4918.2525274522704</v>
      </c>
      <c r="N16" s="36">
        <f t="shared" ca="1" si="11"/>
        <v>0.45621915614442643</v>
      </c>
      <c r="O16" s="37">
        <f t="shared" ca="1" si="12"/>
        <v>4659.6017362346483</v>
      </c>
      <c r="P16" s="35">
        <f t="shared" ca="1" si="13"/>
        <v>1441.4484082476158</v>
      </c>
      <c r="Q16" s="35">
        <f t="shared" ca="1" si="14"/>
        <v>4877.4646953064184</v>
      </c>
      <c r="R16" s="38">
        <f t="shared" ca="1" si="15"/>
        <v>0.45243565981952738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700128.91172468499</v>
      </c>
      <c r="F17" s="32">
        <f t="shared" ca="1" si="3"/>
        <v>754671.35557309829</v>
      </c>
      <c r="G17" s="217">
        <f t="shared" ca="1" si="4"/>
        <v>54542.443848413299</v>
      </c>
      <c r="H17" s="248">
        <f t="shared" si="5"/>
        <v>1.0616232458352048</v>
      </c>
      <c r="I17" s="249">
        <f t="shared" ca="1" si="6"/>
        <v>1.0779034302612278</v>
      </c>
      <c r="J17" s="250">
        <f t="shared" si="7"/>
        <v>297.6616852216797</v>
      </c>
      <c r="K17" s="35">
        <f t="shared" ca="1" si="8"/>
        <v>15433.209581407034</v>
      </c>
      <c r="L17" s="35">
        <f t="shared" ca="1" si="9"/>
        <v>4709.6679103284096</v>
      </c>
      <c r="M17" s="35">
        <f t="shared" ca="1" si="10"/>
        <v>16135.827521673968</v>
      </c>
      <c r="N17" s="36">
        <f t="shared" ca="1" si="11"/>
        <v>0.29583983377274681</v>
      </c>
      <c r="O17" s="37">
        <f t="shared" ca="1" si="12"/>
        <v>14657.500196766765</v>
      </c>
      <c r="P17" s="35">
        <f t="shared" ca="1" si="13"/>
        <v>4474.8502505381948</v>
      </c>
      <c r="Q17" s="35">
        <f t="shared" ca="1" si="14"/>
        <v>15325.357965899508</v>
      </c>
      <c r="R17" s="38">
        <f t="shared" ca="1" si="15"/>
        <v>0.2809804050675177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553453.92369091709</v>
      </c>
      <c r="F18" s="32">
        <f t="shared" ca="1" si="3"/>
        <v>702856.07085809344</v>
      </c>
      <c r="G18" s="217">
        <f t="shared" ca="1" si="4"/>
        <v>149402.14716717636</v>
      </c>
      <c r="H18" s="248">
        <f t="shared" si="5"/>
        <v>1.1781621752584932</v>
      </c>
      <c r="I18" s="249">
        <f t="shared" ca="1" si="6"/>
        <v>1.2699450501151597</v>
      </c>
      <c r="J18" s="250">
        <f t="shared" si="7"/>
        <v>3132.3889794009319</v>
      </c>
      <c r="K18" s="35">
        <f t="shared" ca="1" si="8"/>
        <v>47287.383026933465</v>
      </c>
      <c r="L18" s="35">
        <f t="shared" ca="1" si="9"/>
        <v>13329.736649538569</v>
      </c>
      <c r="M18" s="35">
        <f t="shared" ca="1" si="10"/>
        <v>49130.21954644582</v>
      </c>
      <c r="N18" s="36">
        <f t="shared" ca="1" si="11"/>
        <v>0.32884547162143951</v>
      </c>
      <c r="O18" s="37">
        <f t="shared" ca="1" si="12"/>
        <v>44880.577134272142</v>
      </c>
      <c r="P18" s="35">
        <f t="shared" ca="1" si="13"/>
        <v>12651.955940582431</v>
      </c>
      <c r="Q18" s="35">
        <f t="shared" ca="1" si="14"/>
        <v>46629.799410117463</v>
      </c>
      <c r="R18" s="38">
        <f t="shared" ca="1" si="15"/>
        <v>0.31210929892419931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138078.26998063194</v>
      </c>
      <c r="F19" s="42">
        <f t="shared" ca="1" si="3"/>
        <v>306826.33087857545</v>
      </c>
      <c r="G19" s="247">
        <f t="shared" ca="1" si="4"/>
        <v>168748.06089794351</v>
      </c>
      <c r="H19" s="251">
        <f t="shared" si="5"/>
        <v>1.7497756154992818</v>
      </c>
      <c r="I19" s="112">
        <f t="shared" ca="1" si="6"/>
        <v>2.2221188817155197</v>
      </c>
      <c r="J19" s="252">
        <f t="shared" si="7"/>
        <v>48602.107385590389</v>
      </c>
      <c r="K19" s="46">
        <f t="shared" ca="1" si="8"/>
        <v>108624.19742813351</v>
      </c>
      <c r="L19" s="46">
        <f t="shared" ca="1" si="9"/>
        <v>19452.652343089296</v>
      </c>
      <c r="M19" s="46">
        <f t="shared" ca="1" si="10"/>
        <v>110352.26300392405</v>
      </c>
      <c r="N19" s="47">
        <f t="shared" ca="1" si="11"/>
        <v>0.65394685080656167</v>
      </c>
      <c r="O19" s="48">
        <f t="shared" ca="1" si="12"/>
        <v>104033.96443043718</v>
      </c>
      <c r="P19" s="46">
        <f t="shared" ca="1" si="13"/>
        <v>18629.478554323665</v>
      </c>
      <c r="Q19" s="46">
        <f t="shared" ca="1" si="14"/>
        <v>105688.80369423941</v>
      </c>
      <c r="R19" s="49">
        <f t="shared" ca="1" si="15"/>
        <v>0.62631121881844043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9560558.4669949859</v>
      </c>
      <c r="F21" s="56">
        <f ca="1">SUM(F7:F19)</f>
        <v>9945049.0899570212</v>
      </c>
      <c r="G21" s="220">
        <f ca="1">SUM(G7:G19)</f>
        <v>384490.62296203477</v>
      </c>
      <c r="H21" s="210"/>
      <c r="I21" s="57"/>
      <c r="J21" s="226"/>
      <c r="K21" s="46">
        <f ca="1">SUMSQ(K7:K19)^0.5</f>
        <v>119565.09598738793</v>
      </c>
      <c r="L21" s="46">
        <f ca="1">SUM(D133:P145)^0.5</f>
        <v>28381.235783452641</v>
      </c>
      <c r="M21" s="151">
        <f ca="1">(K21^2+L21^2)^0.5</f>
        <v>122887.37414018261</v>
      </c>
      <c r="N21" s="47">
        <f ca="1">IF(ISERROR(M21/G21),"",M21/G21)</f>
        <v>0.31961084822689345</v>
      </c>
      <c r="O21" s="58">
        <f ca="1">SUMSQ(O7:O19)^0.5</f>
        <v>114342.13438712079</v>
      </c>
      <c r="P21" s="46">
        <f ca="1">SUM(D185:P197)^0.5</f>
        <v>27074.446734200119</v>
      </c>
      <c r="Q21" s="151">
        <f ca="1">(O21^2+P21^2)^0.5</f>
        <v>117503.82701072094</v>
      </c>
      <c r="R21" s="49">
        <f ca="1">IF(ISERROR(Q21/G21),"",Q21/G21)</f>
        <v>0.30560908379376384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3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2'!$D$5:$P$17</f>
        <v>300604.57484447316</v>
      </c>
      <c r="E26" s="71">
        <v>527679.36421279202</v>
      </c>
      <c r="F26" s="71">
        <v>606023.0313527399</v>
      </c>
      <c r="G26" s="71">
        <v>625411.76050601073</v>
      </c>
      <c r="H26" s="71">
        <v>635574.98348528985</v>
      </c>
      <c r="I26" s="71">
        <v>636509.07915578515</v>
      </c>
      <c r="J26" s="71">
        <v>636694.4750010136</v>
      </c>
      <c r="K26" s="71">
        <v>636706.85550448811</v>
      </c>
      <c r="L26" s="71">
        <v>636708.63482828555</v>
      </c>
      <c r="M26" s="71">
        <v>636708.89014693152</v>
      </c>
      <c r="N26" s="71">
        <v>636708.92040923575</v>
      </c>
      <c r="O26" s="71">
        <v>636708.9278190207</v>
      </c>
      <c r="P26" s="165">
        <v>636708.92906405963</v>
      </c>
      <c r="Q26" s="176">
        <f ca="1">OFFSET($Q$25,$C26,-$C26)</f>
        <v>636708.92906405963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302300.32627087954</v>
      </c>
      <c r="E27" s="71">
        <v>642468.43885465362</v>
      </c>
      <c r="F27" s="71">
        <v>778551.85770896694</v>
      </c>
      <c r="G27" s="71">
        <v>842933.40140719246</v>
      </c>
      <c r="H27" s="71">
        <v>854390.63770310162</v>
      </c>
      <c r="I27" s="71">
        <v>855578.46749977698</v>
      </c>
      <c r="J27" s="71">
        <v>855759.46669200074</v>
      </c>
      <c r="K27" s="71">
        <v>855788.84773639136</v>
      </c>
      <c r="L27" s="71">
        <v>855791.55427430733</v>
      </c>
      <c r="M27" s="71">
        <v>855792.11808001879</v>
      </c>
      <c r="N27" s="71">
        <v>855792.20562892943</v>
      </c>
      <c r="O27" s="71">
        <v>855792.22003023501</v>
      </c>
      <c r="P27" s="165">
        <v>0</v>
      </c>
      <c r="Q27" s="176">
        <f t="shared" ref="Q27:Q38" ca="1" si="20">OFFSET($Q$25,$C27,-$C27)</f>
        <v>855792.22003023501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367781.8497434546</v>
      </c>
      <c r="E28" s="71">
        <v>574490.06612763531</v>
      </c>
      <c r="F28" s="71">
        <v>655661.22182242165</v>
      </c>
      <c r="G28" s="71">
        <v>699483.78825849411</v>
      </c>
      <c r="H28" s="71">
        <v>714871.636434871</v>
      </c>
      <c r="I28" s="71">
        <v>716039.48045490263</v>
      </c>
      <c r="J28" s="71">
        <v>716231.23028182634</v>
      </c>
      <c r="K28" s="71">
        <v>716262.70621797035</v>
      </c>
      <c r="L28" s="71">
        <v>716267.33414250729</v>
      </c>
      <c r="M28" s="71">
        <v>716267.83662322781</v>
      </c>
      <c r="N28" s="71">
        <v>716267.89621897356</v>
      </c>
      <c r="O28" s="71">
        <v>0</v>
      </c>
      <c r="P28" s="165">
        <v>0</v>
      </c>
      <c r="Q28" s="176">
        <f t="shared" ca="1" si="20"/>
        <v>716267.89621897356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283356.87358498696</v>
      </c>
      <c r="E29" s="71">
        <v>702503.17354979506</v>
      </c>
      <c r="F29" s="71">
        <v>815824.23110107868</v>
      </c>
      <c r="G29" s="71">
        <v>872443.17033701111</v>
      </c>
      <c r="H29" s="71">
        <v>893356.74599433679</v>
      </c>
      <c r="I29" s="71">
        <v>894932.60629904107</v>
      </c>
      <c r="J29" s="71">
        <v>895189.93542066426</v>
      </c>
      <c r="K29" s="71">
        <v>895218.77949092397</v>
      </c>
      <c r="L29" s="71">
        <v>895222.66528736975</v>
      </c>
      <c r="M29" s="71">
        <v>895223.15408271423</v>
      </c>
      <c r="N29" s="71">
        <v>0</v>
      </c>
      <c r="O29" s="71">
        <v>0</v>
      </c>
      <c r="P29" s="165">
        <v>0</v>
      </c>
      <c r="Q29" s="176">
        <f t="shared" ca="1" si="20"/>
        <v>895223.15408271423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613741.56539458537</v>
      </c>
      <c r="E30" s="71">
        <v>852370.20390034537</v>
      </c>
      <c r="F30" s="71">
        <v>1002108.0309796379</v>
      </c>
      <c r="G30" s="71">
        <v>1072096.2015764648</v>
      </c>
      <c r="H30" s="71">
        <v>1083926.2868127185</v>
      </c>
      <c r="I30" s="71">
        <v>1086254.4522541915</v>
      </c>
      <c r="J30" s="71">
        <v>1086527.1892552217</v>
      </c>
      <c r="K30" s="71">
        <v>1086556.997340854</v>
      </c>
      <c r="L30" s="71">
        <v>1086560.4287761811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1086560.4287761811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800575.70318782248</v>
      </c>
      <c r="E31" s="71">
        <v>1369827.5166976317</v>
      </c>
      <c r="F31" s="71">
        <v>1485251.0681458903</v>
      </c>
      <c r="G31" s="71">
        <v>1551350.2337388245</v>
      </c>
      <c r="H31" s="71">
        <v>1562484.0149158197</v>
      </c>
      <c r="I31" s="71">
        <v>1563299.9790240526</v>
      </c>
      <c r="J31" s="71">
        <v>1563561.8322425876</v>
      </c>
      <c r="K31" s="71">
        <v>1563591.2841592026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1563591.2841592026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221064.2040358159</v>
      </c>
      <c r="E32" s="71">
        <v>492238.4907353351</v>
      </c>
      <c r="F32" s="71">
        <v>589052.88774477469</v>
      </c>
      <c r="G32" s="71">
        <v>611811.81153935695</v>
      </c>
      <c r="H32" s="71">
        <v>617740.86197771563</v>
      </c>
      <c r="I32" s="71">
        <v>618445.1238842064</v>
      </c>
      <c r="J32" s="71">
        <v>618553.50136025203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618553.50136025203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271448.18420886272</v>
      </c>
      <c r="E33" s="71">
        <v>441906.8341768891</v>
      </c>
      <c r="F33" s="71">
        <v>580623.30567054125</v>
      </c>
      <c r="G33" s="71">
        <v>622693.16112439765</v>
      </c>
      <c r="H33" s="71">
        <v>628059.6437531102</v>
      </c>
      <c r="I33" s="71">
        <v>629956.08094680798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629956.08094680798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263708.63407596434</v>
      </c>
      <c r="E34" s="71">
        <v>346557.74716442783</v>
      </c>
      <c r="F34" s="71">
        <v>411907.72609576338</v>
      </c>
      <c r="G34" s="71">
        <v>455925.34096954111</v>
      </c>
      <c r="H34" s="71">
        <v>463255.0667386764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463255.0667386764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201766.87846893599</v>
      </c>
      <c r="E35" s="71">
        <v>510063.01860960689</v>
      </c>
      <c r="F35" s="71">
        <v>664447.70055968384</v>
      </c>
      <c r="G35" s="71">
        <v>702988.800221649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702988.800221649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374504.86515123566</v>
      </c>
      <c r="E36" s="71">
        <v>575921.37986981531</v>
      </c>
      <c r="F36" s="71">
        <v>700128.91172468499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700128.91172468499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336548.28580991924</v>
      </c>
      <c r="E37" s="71">
        <v>553453.92369091709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553453.92369091709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138078.26998063194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138078.26998063194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4475480.2147575673</v>
      </c>
      <c r="E39" s="174">
        <f t="shared" si="21"/>
        <v>7589480.1575898444</v>
      </c>
      <c r="F39" s="174">
        <f t="shared" si="21"/>
        <v>8289579.9729061835</v>
      </c>
      <c r="G39" s="174">
        <f t="shared" si="21"/>
        <v>8057137.6696789423</v>
      </c>
      <c r="H39" s="174">
        <f t="shared" si="21"/>
        <v>7453659.8778156405</v>
      </c>
      <c r="I39" s="174">
        <f t="shared" si="21"/>
        <v>7001015.2695187638</v>
      </c>
      <c r="J39" s="174">
        <f t="shared" si="21"/>
        <v>6372517.6302535664</v>
      </c>
      <c r="K39" s="174">
        <f t="shared" si="21"/>
        <v>5754125.4704498295</v>
      </c>
      <c r="L39" s="174">
        <f t="shared" si="21"/>
        <v>4190550.6173086511</v>
      </c>
      <c r="M39" s="174">
        <f t="shared" si="21"/>
        <v>3103991.998932892</v>
      </c>
      <c r="N39" s="174">
        <f t="shared" si="21"/>
        <v>2208769.022257139</v>
      </c>
      <c r="O39" s="174">
        <f t="shared" si="21"/>
        <v>1492501.1478492557</v>
      </c>
      <c r="P39" s="175">
        <f t="shared" si="21"/>
        <v>636708.92906405963</v>
      </c>
      <c r="Q39" s="312">
        <f t="shared" ca="1" si="21"/>
        <v>9560558.4669949859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138078.26998063194</v>
      </c>
      <c r="E40" s="82">
        <f t="shared" ref="E40:P40" ca="1" si="22">OFFSET($C$39,-E$25,E$25)</f>
        <v>553453.92369091709</v>
      </c>
      <c r="F40" s="82">
        <f t="shared" ca="1" si="22"/>
        <v>700128.91172468499</v>
      </c>
      <c r="G40" s="82">
        <f t="shared" ca="1" si="22"/>
        <v>702988.800221649</v>
      </c>
      <c r="H40" s="82">
        <f t="shared" ca="1" si="22"/>
        <v>463255.0667386764</v>
      </c>
      <c r="I40" s="82">
        <f t="shared" ca="1" si="22"/>
        <v>629956.08094680798</v>
      </c>
      <c r="J40" s="82">
        <f t="shared" ca="1" si="22"/>
        <v>618553.50136025203</v>
      </c>
      <c r="K40" s="82">
        <f t="shared" ca="1" si="22"/>
        <v>1563591.2841592026</v>
      </c>
      <c r="L40" s="82">
        <f t="shared" ca="1" si="22"/>
        <v>1086560.4287761811</v>
      </c>
      <c r="M40" s="82">
        <f t="shared" ca="1" si="22"/>
        <v>895223.15408271423</v>
      </c>
      <c r="N40" s="82">
        <f t="shared" ca="1" si="22"/>
        <v>716267.89621897356</v>
      </c>
      <c r="O40" s="82">
        <f t="shared" ca="1" si="22"/>
        <v>855792.22003023501</v>
      </c>
      <c r="P40" s="254">
        <f t="shared" ca="1" si="22"/>
        <v>636708.92906405963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4337401.9447769355</v>
      </c>
      <c r="E41" s="82">
        <f t="shared" ref="E41:P41" ca="1" si="23">MAX(E39-E40, 1)</f>
        <v>7036026.2338989275</v>
      </c>
      <c r="F41" s="82">
        <f t="shared" ca="1" si="23"/>
        <v>7589451.0611814987</v>
      </c>
      <c r="G41" s="82">
        <f t="shared" ca="1" si="23"/>
        <v>7354148.8694572933</v>
      </c>
      <c r="H41" s="82">
        <f t="shared" ca="1" si="23"/>
        <v>6990404.8110769643</v>
      </c>
      <c r="I41" s="82">
        <f t="shared" ca="1" si="23"/>
        <v>6371059.188571956</v>
      </c>
      <c r="J41" s="82">
        <f t="shared" ca="1" si="23"/>
        <v>5753964.1288933139</v>
      </c>
      <c r="K41" s="82">
        <f t="shared" ca="1" si="23"/>
        <v>4190534.1862906269</v>
      </c>
      <c r="L41" s="82">
        <f t="shared" ca="1" si="23"/>
        <v>3103990.1885324698</v>
      </c>
      <c r="M41" s="82">
        <f t="shared" ca="1" si="23"/>
        <v>2208768.8448501779</v>
      </c>
      <c r="N41" s="82">
        <f t="shared" ca="1" si="23"/>
        <v>1492501.1260381653</v>
      </c>
      <c r="O41" s="82">
        <f t="shared" ca="1" si="23"/>
        <v>636708.9278190207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3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1.7553936578836262</v>
      </c>
      <c r="E46" s="79">
        <f t="shared" si="26"/>
        <v>1.1484683170372283</v>
      </c>
      <c r="F46" s="79">
        <f t="shared" si="26"/>
        <v>1.0319933866374551</v>
      </c>
      <c r="G46" s="79">
        <f t="shared" si="26"/>
        <v>1.0162504506967638</v>
      </c>
      <c r="H46" s="79">
        <f t="shared" si="26"/>
        <v>1.001469686024099</v>
      </c>
      <c r="I46" s="79">
        <f t="shared" si="26"/>
        <v>1.0002912697576511</v>
      </c>
      <c r="J46" s="79">
        <f t="shared" si="26"/>
        <v>1.000019444967658</v>
      </c>
      <c r="K46" s="79">
        <f t="shared" si="26"/>
        <v>1.0000027945730159</v>
      </c>
      <c r="L46" s="79">
        <f t="shared" si="26"/>
        <v>1.000000400997618</v>
      </c>
      <c r="M46" s="79">
        <f t="shared" si="26"/>
        <v>1.000000047529263</v>
      </c>
      <c r="N46" s="79">
        <f t="shared" si="26"/>
        <v>1.0000000116376333</v>
      </c>
      <c r="O46" s="79">
        <f t="shared" si="26"/>
        <v>1.0000000019554287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2.1252654496937682</v>
      </c>
      <c r="E47" s="79">
        <f t="shared" si="28"/>
        <v>1.2118133913269156</v>
      </c>
      <c r="F47" s="79">
        <f t="shared" si="28"/>
        <v>1.0826939696575641</v>
      </c>
      <c r="G47" s="79">
        <f t="shared" si="28"/>
        <v>1.0135921014362255</v>
      </c>
      <c r="H47" s="79">
        <f t="shared" si="28"/>
        <v>1.0013902654643649</v>
      </c>
      <c r="I47" s="79">
        <f t="shared" si="28"/>
        <v>1.0002115518320052</v>
      </c>
      <c r="J47" s="79">
        <f t="shared" si="28"/>
        <v>1.0000343332975377</v>
      </c>
      <c r="K47" s="79">
        <f t="shared" si="28"/>
        <v>1.0000031626234942</v>
      </c>
      <c r="L47" s="79">
        <f t="shared" si="28"/>
        <v>1.0000006588119603</v>
      </c>
      <c r="M47" s="79">
        <f t="shared" si="28"/>
        <v>1.000000102301609</v>
      </c>
      <c r="N47" s="79">
        <f t="shared" si="28"/>
        <v>1.0000000168280401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1.5620402870026608</v>
      </c>
      <c r="E48" s="79">
        <f t="shared" si="29"/>
        <v>1.1412925313781708</v>
      </c>
      <c r="F48" s="79">
        <f t="shared" si="29"/>
        <v>1.066837209487953</v>
      </c>
      <c r="G48" s="79">
        <f t="shared" si="29"/>
        <v>1.0219988632112376</v>
      </c>
      <c r="H48" s="79">
        <f t="shared" si="29"/>
        <v>1.0016336415665557</v>
      </c>
      <c r="I48" s="79">
        <f t="shared" si="29"/>
        <v>1.0002677922546979</v>
      </c>
      <c r="J48" s="79">
        <f t="shared" si="29"/>
        <v>1.0000439466122297</v>
      </c>
      <c r="K48" s="79">
        <f t="shared" si="29"/>
        <v>1.0000064612110846</v>
      </c>
      <c r="L48" s="79">
        <f t="shared" si="29"/>
        <v>1.0000007015267856</v>
      </c>
      <c r="M48" s="79">
        <f t="shared" si="29"/>
        <v>1.0000000832031577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2.4792169840873615</v>
      </c>
      <c r="E49" s="79">
        <f t="shared" si="30"/>
        <v>1.1613103852309519</v>
      </c>
      <c r="F49" s="79">
        <f t="shared" si="30"/>
        <v>1.0694009041132753</v>
      </c>
      <c r="G49" s="79">
        <f t="shared" si="30"/>
        <v>1.0239712755723069</v>
      </c>
      <c r="H49" s="79">
        <f t="shared" si="30"/>
        <v>1.0017639764984931</v>
      </c>
      <c r="I49" s="79">
        <f t="shared" si="30"/>
        <v>1.0002875402234894</v>
      </c>
      <c r="J49" s="79">
        <f t="shared" si="30"/>
        <v>1.0000322211735391</v>
      </c>
      <c r="K49" s="79">
        <f t="shared" si="30"/>
        <v>1.00000434061096</v>
      </c>
      <c r="L49" s="79">
        <f t="shared" si="30"/>
        <v>1.0000005460042103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1.3888096423000802</v>
      </c>
      <c r="E50" s="79">
        <f t="shared" si="31"/>
        <v>1.1756722916804341</v>
      </c>
      <c r="F50" s="79">
        <f t="shared" si="31"/>
        <v>1.0698409437238101</v>
      </c>
      <c r="G50" s="79">
        <f t="shared" si="31"/>
        <v>1.0110345370302201</v>
      </c>
      <c r="H50" s="79">
        <f t="shared" si="31"/>
        <v>1.0021479001568629</v>
      </c>
      <c r="I50" s="79">
        <f t="shared" si="31"/>
        <v>1.0002510802146443</v>
      </c>
      <c r="J50" s="79">
        <f t="shared" si="31"/>
        <v>1.0000274342749331</v>
      </c>
      <c r="K50" s="79">
        <f t="shared" si="31"/>
        <v>1.0000031580812929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1.7110530724865847</v>
      </c>
      <c r="E51" s="79">
        <f t="shared" si="32"/>
        <v>1.0842613760063169</v>
      </c>
      <c r="F51" s="79">
        <f t="shared" si="32"/>
        <v>1.0445036984053133</v>
      </c>
      <c r="G51" s="79">
        <f t="shared" si="32"/>
        <v>1.0071768327582369</v>
      </c>
      <c r="H51" s="79">
        <f t="shared" si="32"/>
        <v>1.0005222223718409</v>
      </c>
      <c r="I51" s="79">
        <f t="shared" si="32"/>
        <v>1.0001675003019563</v>
      </c>
      <c r="J51" s="79">
        <f t="shared" si="32"/>
        <v>1.0000188364259139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2.2266766023122617</v>
      </c>
      <c r="E52" s="79">
        <f t="shared" si="33"/>
        <v>1.1966818906518515</v>
      </c>
      <c r="F52" s="79">
        <f t="shared" si="33"/>
        <v>1.0386364692680079</v>
      </c>
      <c r="G52" s="79">
        <f t="shared" si="33"/>
        <v>1.0096909708615152</v>
      </c>
      <c r="H52" s="79">
        <f t="shared" si="33"/>
        <v>1.0011400604198921</v>
      </c>
      <c r="I52" s="79">
        <f t="shared" si="33"/>
        <v>1.000175241863603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1.6279601776111676</v>
      </c>
      <c r="E53" s="79">
        <f t="shared" si="34"/>
        <v>1.3139043363111373</v>
      </c>
      <c r="F53" s="79">
        <f t="shared" si="34"/>
        <v>1.0724563672229301</v>
      </c>
      <c r="G53" s="79">
        <f t="shared" si="34"/>
        <v>1.0086181814154218</v>
      </c>
      <c r="H53" s="79">
        <f t="shared" si="34"/>
        <v>1.0030195176725019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1.3141691335923338</v>
      </c>
      <c r="E54" s="79">
        <f t="shared" si="35"/>
        <v>1.188568801205675</v>
      </c>
      <c r="F54" s="79">
        <f t="shared" si="35"/>
        <v>1.1068628046650044</v>
      </c>
      <c r="G54" s="79">
        <f t="shared" si="35"/>
        <v>1.0160765921752635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2.5279819090234681</v>
      </c>
      <c r="E55" s="79">
        <f t="shared" si="36"/>
        <v>1.3026776620091334</v>
      </c>
      <c r="F55" s="79">
        <f t="shared" si="36"/>
        <v>1.0580047152386876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1.5378208228009054</v>
      </c>
      <c r="E56" s="79">
        <f t="shared" si="37"/>
        <v>1.2156675133035455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1.6445007953583963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1.7497756154992818</v>
      </c>
      <c r="E58" s="182" cm="1">
        <f t="array" ref="E58">IFERROR(SUMPRODUCT(F$26:F$38, --($C$26:$C$38&lt;$M$1+1-E$25))/SUMPRODUCT(E$26:E$38, --($C$26:$C$38&lt;$M$1+1-E$25)), 1)</f>
        <v>1.1781621752584932</v>
      </c>
      <c r="F58" s="182" cm="1">
        <f t="array" ref="F58">IFERROR(SUMPRODUCT(G$26:G$38, --($C$26:$C$38&lt;$M$1+1-F$25))/SUMPRODUCT(F$26:F$38, --($C$26:$C$38&lt;$M$1+1-F$25)), 1)</f>
        <v>1.0616232458352048</v>
      </c>
      <c r="G58" s="182" cm="1">
        <f t="array" ref="G58">IFERROR(SUMPRODUCT(H$26:H$38, --($C$26:$C$38&lt;$M$1+1-G$25))/SUMPRODUCT(G$26:G$38, --($C$26:$C$38&lt;$M$1+1-G$25)), 1)</f>
        <v>1.0135312746756635</v>
      </c>
      <c r="H58" s="182" cm="1">
        <f t="array" ref="H58">IFERROR(SUMPRODUCT(I$26:I$38, --($C$26:$C$38&lt;$M$1+1-H$25))/SUMPRODUCT(H$26:H$38, --($C$26:$C$38&lt;$M$1+1-H$25)), 1)</f>
        <v>1.00151786037126</v>
      </c>
      <c r="I58" s="182" cm="1">
        <f t="array" ref="I58">IFERROR(SUMPRODUCT(J$26:J$38, --($C$26:$C$38&lt;$M$1+1-I$25))/SUMPRODUCT(I$26:I$38, --($C$26:$C$38&lt;$M$1+1-I$25)), 1)</f>
        <v>1.0002289166743619</v>
      </c>
      <c r="J58" s="182" cm="1">
        <f t="array" ref="J58">IFERROR(SUMPRODUCT(K$26:K$38, --($C$26:$C$38&lt;$M$1+1-J$25))/SUMPRODUCT(J$26:J$38, --($C$26:$C$38&lt;$M$1+1-J$25)), 1)</f>
        <v>1.0000280400699242</v>
      </c>
      <c r="K58" s="182" cm="1">
        <f t="array" ref="K58">IFERROR(SUMPRODUCT(L$26:L$38, --($C$26:$C$38&lt;$M$1+1-K$25))/SUMPRODUCT(K$26:K$38, --($C$26:$C$38&lt;$M$1+1-K$25)), 1)</f>
        <v>1.000003920984126</v>
      </c>
      <c r="L58" s="182" cm="1">
        <f t="array" ref="L58">IFERROR(SUMPRODUCT(M$26:M$38, --($C$26:$C$38&lt;$M$1+1-L$25))/SUMPRODUCT(L$26:L$38, --($C$26:$C$38&lt;$M$1+1-L$25)), 1)</f>
        <v>1.0000005832494023</v>
      </c>
      <c r="M58" s="182" cm="1">
        <f t="array" ref="M58">IFERROR(SUMPRODUCT(N$26:N$38, --($C$26:$C$38&lt;$M$1+1-M$25))/SUMPRODUCT(M$26:M$38, --($C$26:$C$38&lt;$M$1+1-M$25)), 1)</f>
        <v>1.0000000803193876</v>
      </c>
      <c r="N58" s="182" cm="1">
        <f t="array" ref="N58">IFERROR(SUMPRODUCT(O$26:O$38, --($C$26:$C$38&lt;$M$1+1-N$25))/SUMPRODUCT(N$26:N$38, --($C$26:$C$38&lt;$M$1+1-N$25)), 1)</f>
        <v>1.0000000146137848</v>
      </c>
      <c r="O58" s="182" cm="1">
        <f t="array" ref="O58">IFERROR(SUMPRODUCT(P$26:P$38, --($C$26:$C$38&lt;$M$1+1-O$25))/SUMPRODUCT(O$26:O$38, --($C$26:$C$38&lt;$M$1+1-O$25)), 1)</f>
        <v>1.0000000019554287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2.2221188817155197</v>
      </c>
      <c r="E59" s="182">
        <f t="shared" ca="1" si="39"/>
        <v>1.2699450501151597</v>
      </c>
      <c r="F59" s="182">
        <f t="shared" ca="1" si="39"/>
        <v>1.0779034302612278</v>
      </c>
      <c r="G59" s="182">
        <f t="shared" ca="1" si="39"/>
        <v>1.0153351808090967</v>
      </c>
      <c r="H59" s="182">
        <f t="shared" ca="1" si="39"/>
        <v>1.0017798228614212</v>
      </c>
      <c r="I59" s="182">
        <f t="shared" ca="1" si="39"/>
        <v>1.0002615654702993</v>
      </c>
      <c r="J59" s="182">
        <f t="shared" ca="1" si="39"/>
        <v>1.0000326413237941</v>
      </c>
      <c r="K59" s="182">
        <f t="shared" ca="1" si="39"/>
        <v>1.000004601124854</v>
      </c>
      <c r="L59" s="182">
        <f t="shared" ca="1" si="39"/>
        <v>1.0000006801380612</v>
      </c>
      <c r="M59" s="182">
        <f t="shared" ca="1" si="39"/>
        <v>1.0000000968886025</v>
      </c>
      <c r="N59" s="182">
        <f t="shared" ca="1" si="39"/>
        <v>1.0000000165692136</v>
      </c>
      <c r="O59" s="182">
        <f t="shared" ca="1" si="39"/>
        <v>1.0000000019554287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3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636708.92906405963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855792.22003023501</v>
      </c>
      <c r="P65" s="256">
        <f ca="1">IF(O27="","",O27*OFFSET($C$58,0,MATCH(O$63,$D$63:$P$63,0)))</f>
        <v>855792.22170367569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716267.89621897356</v>
      </c>
      <c r="O66" s="87">
        <f ca="1">IF(N28="","",N28*OFFSET($C$58,0,MATCH(N$63,$D$63:$P$63,0)))</f>
        <v>716267.9066863585</v>
      </c>
      <c r="P66" s="229">
        <f t="shared" ref="P66:P76" ca="1" si="43">IF(P$63&gt;$J$1+1,"",IF(O66="","",O66*OFFSET($C$58,0,MATCH(O$63,$D$63:$P$63,0))))</f>
        <v>716267.90808696928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895223.15408271423</v>
      </c>
      <c r="N67" s="87">
        <f ca="1">IF(M29="","",M29*OFFSET($C$58,0,MATCH(M$63,$D$63:$P$63,0)))</f>
        <v>895223.22598648968</v>
      </c>
      <c r="O67" s="77">
        <f t="shared" ref="O67:O76" ca="1" si="44">IF(O$63&gt;$J$1+1,"",IF(N67="","",N67*OFFSET($C$58,0,MATCH(N$63,$D$63:$P$63,0))))</f>
        <v>895223.23906908929</v>
      </c>
      <c r="P67" s="229">
        <f t="shared" ca="1" si="43"/>
        <v>895223.24081963452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1086560.4287761811</v>
      </c>
      <c r="M68" s="87">
        <f ca="1">IF(L30="","",L30*OFFSET($C$58,0,MATCH(L$63,$D$63:$P$63,0)))</f>
        <v>1086561.0625119018</v>
      </c>
      <c r="N68" s="77">
        <f t="shared" ref="N68:N76" ca="1" si="45">IF(N$63&gt;$J$1+1,"",IF(M68="","",M68*OFFSET($C$58,0,MATCH(M$63,$D$63:$P$63,0))))</f>
        <v>1086561.1497838208</v>
      </c>
      <c r="O68" s="77">
        <f t="shared" ca="1" si="44"/>
        <v>1086561.1656625918</v>
      </c>
      <c r="P68" s="229">
        <f t="shared" ca="1" si="43"/>
        <v>1086561.1677872848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1563591.2841592026</v>
      </c>
      <c r="L69" s="87">
        <f ca="1">IF(K31="","",K31*OFFSET($C$58,0,MATCH(K$63,$D$63:$P$63,0)))</f>
        <v>1563597.4149758073</v>
      </c>
      <c r="M69" s="77">
        <f t="shared" ref="M69:M76" ca="1" si="46">IF(M$63&gt;$J$1+1,"",IF(L69="","",L69*OFFSET($C$58,0,MATCH(L$63,$D$63:$P$63,0))))</f>
        <v>1563598.326943065</v>
      </c>
      <c r="N69" s="77">
        <f t="shared" ca="1" si="45"/>
        <v>1563598.4525303252</v>
      </c>
      <c r="O69" s="77">
        <f t="shared" ca="1" si="44"/>
        <v>1563598.4753804165</v>
      </c>
      <c r="P69" s="229">
        <f t="shared" ca="1" si="43"/>
        <v>1563598.4784379217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618553.50136025203</v>
      </c>
      <c r="K70" s="87">
        <f ca="1">IF(J32="","",J32*OFFSET($C$58,0,MATCH(J$63,$D$63:$P$63,0)))</f>
        <v>618570.84564368206</v>
      </c>
      <c r="L70" s="77">
        <f t="shared" ref="L70:L76" ca="1" si="47">IF(L$63&gt;$J$1+1,"",IF(K70="","",K70*OFFSET($C$58,0,MATCH(K$63,$D$63:$P$63,0))))</f>
        <v>618573.27105014864</v>
      </c>
      <c r="M70" s="77">
        <f t="shared" ca="1" si="46"/>
        <v>618573.63183263934</v>
      </c>
      <c r="N70" s="77">
        <f t="shared" ca="1" si="45"/>
        <v>618573.6815160946</v>
      </c>
      <c r="O70" s="77">
        <f t="shared" ca="1" si="44"/>
        <v>618573.69055579731</v>
      </c>
      <c r="P70" s="229">
        <f t="shared" ca="1" si="43"/>
        <v>618573.69176537404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629956.08094680798</v>
      </c>
      <c r="J71" s="87">
        <f ca="1">IF(I33="","",I33*OFFSET($C$58,0,MATCH(I$63,$D$63:$P$63,0)))</f>
        <v>630100.28839785233</v>
      </c>
      <c r="K71" s="77">
        <f t="shared" ref="K71:K76" ca="1" si="48">IF(K$63&gt;$J$1+1,"",IF(J71="","",J71*OFFSET($C$58,0,MATCH(J$63,$D$63:$P$63,0))))</f>
        <v>630117.95645399822</v>
      </c>
      <c r="L71" s="77">
        <f t="shared" ca="1" si="47"/>
        <v>630120.42713650304</v>
      </c>
      <c r="M71" s="77">
        <f t="shared" ca="1" si="46"/>
        <v>630120.79465386563</v>
      </c>
      <c r="N71" s="77">
        <f t="shared" ca="1" si="45"/>
        <v>630120.84526478196</v>
      </c>
      <c r="O71" s="77">
        <f t="shared" ca="1" si="44"/>
        <v>630120.85447323241</v>
      </c>
      <c r="P71" s="229">
        <f t="shared" ca="1" si="43"/>
        <v>630120.85570538882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463255.0667386764</v>
      </c>
      <c r="I72" s="87">
        <f ca="1">IF(H34="","",H34*OFFSET($C$58,0,MATCH(H$63,$D$63:$P$63,0)))</f>
        <v>463958.22324626445</v>
      </c>
      <c r="J72" s="77">
        <f ca="1">IF(J$63&gt;$J$1+1,"",IF(I72="","",I72*OFFSET($C$58,0,MATCH(I$63,$D$63:$P$63,0))))</f>
        <v>464064.43101977283</v>
      </c>
      <c r="K72" s="77">
        <f t="shared" ca="1" si="48"/>
        <v>464077.44341886794</v>
      </c>
      <c r="L72" s="77">
        <f t="shared" ca="1" si="47"/>
        <v>464079.26305915683</v>
      </c>
      <c r="M72" s="77">
        <f t="shared" ca="1" si="46"/>
        <v>464079.53373310965</v>
      </c>
      <c r="N72" s="77">
        <f t="shared" ca="1" si="45"/>
        <v>464079.57100769359</v>
      </c>
      <c r="O72" s="77">
        <f t="shared" ca="1" si="44"/>
        <v>464079.57778965257</v>
      </c>
      <c r="P72" s="229">
        <f t="shared" ca="1" si="43"/>
        <v>464079.57869712712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702988.800221649</v>
      </c>
      <c r="H73" s="87">
        <f ca="1">IF(G35="","",G35*OFFSET($C$58,0,MATCH(G$63,$D$63:$P$63,0)))</f>
        <v>712501.13477136323</v>
      </c>
      <c r="I73" s="77">
        <f ca="1">IF(I$63&gt;$J$1+1,"",IF(H73="","",H73*OFFSET($C$58,0,MATCH(H$63,$D$63:$P$63,0))))</f>
        <v>713582.61200831051</v>
      </c>
      <c r="J73" s="77">
        <f ca="1">IF(J$63&gt;$J$1+1,"",IF(I73="","",I73*OFFSET($C$58,0,MATCH(I$63,$D$63:$P$63,0))))</f>
        <v>713745.96296673384</v>
      </c>
      <c r="K73" s="77">
        <f t="shared" ca="1" si="48"/>
        <v>713765.97645344352</v>
      </c>
      <c r="L73" s="77">
        <f t="shared" ca="1" si="47"/>
        <v>713768.77511850686</v>
      </c>
      <c r="M73" s="77">
        <f t="shared" ca="1" si="46"/>
        <v>713769.19142371835</v>
      </c>
      <c r="N73" s="77">
        <f t="shared" ca="1" si="45"/>
        <v>713769.24875322264</v>
      </c>
      <c r="O73" s="77">
        <f t="shared" ca="1" si="44"/>
        <v>713769.25918409287</v>
      </c>
      <c r="P73" s="229">
        <f t="shared" ca="1" si="43"/>
        <v>713769.26057981781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700128.91172468499</v>
      </c>
      <c r="G74" s="87">
        <f ca="1">IF(F36="","",F36*OFFSET($C$58,0,MATCH(F$63,$D$63:$P$63,0)))</f>
        <v>743273.12776822969</v>
      </c>
      <c r="H74" s="77">
        <f ca="1">IF(H$63&gt;$J$1+1,"",IF(G74="","",G74*OFFSET($C$58,0,MATCH(G$63,$D$63:$P$63,0))))</f>
        <v>753330.56061910116</v>
      </c>
      <c r="I74" s="77">
        <f ca="1">IF(I$63&gt;$J$1+1,"",IF(H74="","",H74*OFFSET($C$58,0,MATCH(H$63,$D$63:$P$63,0))))</f>
        <v>754474.01122352399</v>
      </c>
      <c r="J74" s="77">
        <f ca="1">IF(J$63&gt;$J$1+1,"",IF(I74="","",I74*OFFSET($C$58,0,MATCH(I$63,$D$63:$P$63,0))))</f>
        <v>754646.72290506575</v>
      </c>
      <c r="K74" s="77">
        <f t="shared" ca="1" si="48"/>
        <v>754667.88325194409</v>
      </c>
      <c r="L74" s="77">
        <f t="shared" ca="1" si="47"/>
        <v>754670.84229273477</v>
      </c>
      <c r="M74" s="77">
        <f t="shared" ca="1" si="46"/>
        <v>754671.28245405247</v>
      </c>
      <c r="N74" s="77">
        <f t="shared" ca="1" si="45"/>
        <v>754671.34306878771</v>
      </c>
      <c r="O74" s="77">
        <f t="shared" ca="1" si="44"/>
        <v>754671.35409739229</v>
      </c>
      <c r="P74" s="229">
        <f t="shared" ca="1" si="43"/>
        <v>754671.35557309829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553453.92369091709</v>
      </c>
      <c r="F75" s="87">
        <f ca="1">IF(E37="","",E37*OFFSET($C$58,0,MATCH(E$63,$D$63:$P$63,0)))</f>
        <v>652058.47864103899</v>
      </c>
      <c r="G75" s="77">
        <f ca="1">IF(G$63&gt;$J$1+1,"",IF(F75="","",F75*OFFSET($C$58,0,MATCH(F$63,$D$63:$P$63,0))))</f>
        <v>692240.43856926542</v>
      </c>
      <c r="H75" s="77">
        <f ca="1">IF(H$63&gt;$J$1+1,"",IF(G75="","",G75*OFFSET($C$58,0,MATCH(G$63,$D$63:$P$63,0))))</f>
        <v>701607.33408514794</v>
      </c>
      <c r="I75" s="77">
        <f ca="1">IF(I$63&gt;$J$1+1,"",IF(H75="","",H75*OFFSET($C$58,0,MATCH(H$63,$D$63:$P$63,0))))</f>
        <v>702672.27605374123</v>
      </c>
      <c r="J75" s="77">
        <f ca="1">IF(J$63&gt;$J$1+1,"",IF(I75="","",I75*OFFSET($C$58,0,MATCH(I$63,$D$63:$P$63,0))))</f>
        <v>702833.12945434172</v>
      </c>
      <c r="K75" s="88">
        <f t="shared" ca="1" si="48"/>
        <v>702852.83694443665</v>
      </c>
      <c r="L75" s="88">
        <f t="shared" ca="1" si="47"/>
        <v>702855.59281925322</v>
      </c>
      <c r="M75" s="77">
        <f t="shared" ca="1" si="46"/>
        <v>702856.00275935768</v>
      </c>
      <c r="N75" s="77">
        <f t="shared" ca="1" si="45"/>
        <v>702856.05921232142</v>
      </c>
      <c r="O75" s="77">
        <f t="shared" ca="1" si="44"/>
        <v>702856.06948370859</v>
      </c>
      <c r="P75" s="229">
        <f t="shared" ca="1" si="43"/>
        <v>702856.07085809356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138078.26998063194</v>
      </c>
      <c r="E76" s="90">
        <f ca="1">IF(D38="","",D38*OFFSET($C$58,0,MATCH(D$63,$D$63:$P$63,0)))</f>
        <v>241605.98984243628</v>
      </c>
      <c r="F76" s="91">
        <f ca="1">IF(F$63&gt;$J$1+1,"",IF(E76="","",E76*OFFSET($C$58,0,MATCH(E$63,$D$63:$P$63,0))))</f>
        <v>284651.03854824614</v>
      </c>
      <c r="G76" s="91">
        <f ca="1">IF(G$63&gt;$J$1+1,"",IF(F76="","",F76*OFFSET($C$58,0,MATCH(F$63,$D$63:$P$63,0))))</f>
        <v>302192.15947395109</v>
      </c>
      <c r="H76" s="91">
        <f ca="1">IF(H$63&gt;$J$1+1,"",IF(G76="","",G76*OFFSET($C$58,0,MATCH(G$63,$D$63:$P$63,0))))</f>
        <v>306281.20458862506</v>
      </c>
      <c r="I76" s="91">
        <f ca="1">IF(I$63&gt;$J$1+1,"",IF(H76="","",H76*OFFSET($C$58,0,MATCH(H$63,$D$63:$P$63,0))))</f>
        <v>306746.09669153189</v>
      </c>
      <c r="J76" s="91">
        <f ca="1">IF(J$63&gt;$J$1+1,"",IF(I76="","",I76*OFFSET($C$58,0,MATCH(I$63,$D$63:$P$63,0))))</f>
        <v>306816.31598785997</v>
      </c>
      <c r="K76" s="92">
        <f t="shared" ca="1" si="48"/>
        <v>306824.91913881415</v>
      </c>
      <c r="L76" s="92">
        <f t="shared" ca="1" si="47"/>
        <v>306826.12219445157</v>
      </c>
      <c r="M76" s="91">
        <f t="shared" ca="1" si="46"/>
        <v>306826.30115060398</v>
      </c>
      <c r="N76" s="91">
        <f t="shared" ca="1" si="45"/>
        <v>306826.32579470461</v>
      </c>
      <c r="O76" s="91">
        <f t="shared" ca="1" si="44"/>
        <v>306826.33027859853</v>
      </c>
      <c r="P76" s="230">
        <f t="shared" ca="1" si="43"/>
        <v>306826.33087857557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3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9.4878019028986014</v>
      </c>
      <c r="E81" s="77">
        <f t="shared" si="51"/>
        <v>465.26820142334526</v>
      </c>
      <c r="F81" s="77">
        <f t="shared" si="51"/>
        <v>532.04492486581125</v>
      </c>
      <c r="G81" s="77">
        <f t="shared" si="51"/>
        <v>4.6242434195925339</v>
      </c>
      <c r="H81" s="77">
        <f t="shared" si="51"/>
        <v>1.4750219081001333E-3</v>
      </c>
      <c r="I81" s="77">
        <f t="shared" si="51"/>
        <v>2.4746881016634902E-3</v>
      </c>
      <c r="J81" s="77">
        <f t="shared" si="51"/>
        <v>4.7036302850448768E-5</v>
      </c>
      <c r="K81" s="77">
        <f t="shared" si="51"/>
        <v>8.0785492473808682E-7</v>
      </c>
      <c r="L81" s="77">
        <f t="shared" si="51"/>
        <v>2.1148731210171436E-8</v>
      </c>
      <c r="M81" s="77">
        <f t="shared" si="51"/>
        <v>6.8458447839257603E-10</v>
      </c>
      <c r="N81" s="77">
        <f t="shared" si="51"/>
        <v>5.639635276108593E-12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42622.113692647377</v>
      </c>
      <c r="E82" s="77">
        <f t="shared" si="53"/>
        <v>727.53405032468686</v>
      </c>
      <c r="F82" s="77">
        <f t="shared" si="53"/>
        <v>345.65787431415799</v>
      </c>
      <c r="G82" s="77">
        <f t="shared" si="53"/>
        <v>3.1187649090022884E-3</v>
      </c>
      <c r="H82" s="77">
        <f t="shared" si="53"/>
        <v>1.3909872828392665E-2</v>
      </c>
      <c r="I82" s="77">
        <f t="shared" si="53"/>
        <v>2.5798920610094629E-4</v>
      </c>
      <c r="J82" s="77">
        <f t="shared" si="53"/>
        <v>3.3892108755693246E-5</v>
      </c>
      <c r="K82" s="77">
        <f t="shared" si="53"/>
        <v>4.9217344987572138E-7</v>
      </c>
      <c r="L82" s="77">
        <f t="shared" si="53"/>
        <v>4.8863131827189451E-9</v>
      </c>
      <c r="M82" s="77">
        <f t="shared" si="53"/>
        <v>4.1353420419128065E-10</v>
      </c>
      <c r="N82" s="77">
        <f t="shared" si="53"/>
        <v>4.1958860227375042E-12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12962.307103787993</v>
      </c>
      <c r="E83" s="77">
        <f t="shared" si="54"/>
        <v>780.94492878616984</v>
      </c>
      <c r="F83" s="77">
        <f t="shared" si="54"/>
        <v>17.824423707730958</v>
      </c>
      <c r="G83" s="77">
        <f t="shared" si="54"/>
        <v>50.153026514878256</v>
      </c>
      <c r="H83" s="77">
        <f t="shared" si="54"/>
        <v>9.5830581564261535E-3</v>
      </c>
      <c r="I83" s="77">
        <f t="shared" si="54"/>
        <v>1.0821581617014308E-3</v>
      </c>
      <c r="J83" s="77">
        <f t="shared" si="54"/>
        <v>1.8121945653634937E-4</v>
      </c>
      <c r="K83" s="77">
        <f t="shared" si="54"/>
        <v>4.6218663270428972E-6</v>
      </c>
      <c r="L83" s="77">
        <f t="shared" si="54"/>
        <v>1.0020250078728434E-8</v>
      </c>
      <c r="M83" s="77">
        <f t="shared" si="54"/>
        <v>5.9565764846658704E-12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150769.85996681367</v>
      </c>
      <c r="E84" s="77">
        <f t="shared" si="55"/>
        <v>199.49883729411283</v>
      </c>
      <c r="F84" s="77">
        <f t="shared" si="55"/>
        <v>49.350813518336878</v>
      </c>
      <c r="G84" s="77">
        <f t="shared" si="55"/>
        <v>95.090738264251485</v>
      </c>
      <c r="H84" s="77">
        <f t="shared" si="55"/>
        <v>5.4113430467165186E-2</v>
      </c>
      <c r="I84" s="77">
        <f t="shared" si="55"/>
        <v>3.0756332452038996E-3</v>
      </c>
      <c r="J84" s="77">
        <f t="shared" si="55"/>
        <v>1.5649376937644131E-5</v>
      </c>
      <c r="K84" s="77">
        <f t="shared" si="55"/>
        <v>1.5763610254713299E-7</v>
      </c>
      <c r="L84" s="77">
        <f t="shared" si="55"/>
        <v>1.2418567577954416E-9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79968.337250437107</v>
      </c>
      <c r="E85" s="77">
        <f t="shared" si="56"/>
        <v>5.2842863244800817</v>
      </c>
      <c r="F85" s="77">
        <f t="shared" si="56"/>
        <v>67.672915097964065</v>
      </c>
      <c r="G85" s="77">
        <f t="shared" si="56"/>
        <v>6.683124880485571</v>
      </c>
      <c r="H85" s="77">
        <f t="shared" si="56"/>
        <v>0.43026468202440016</v>
      </c>
      <c r="I85" s="77">
        <f t="shared" si="56"/>
        <v>5.3359264706131138E-4</v>
      </c>
      <c r="J85" s="77">
        <f t="shared" si="56"/>
        <v>3.9874197422013661E-7</v>
      </c>
      <c r="K85" s="77">
        <f t="shared" si="56"/>
        <v>6.3239869981734732E-7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1200.4114995998038</v>
      </c>
      <c r="E86" s="77">
        <f t="shared" si="57"/>
        <v>12078.262489882345</v>
      </c>
      <c r="F86" s="77">
        <f t="shared" si="57"/>
        <v>435.2957555204718</v>
      </c>
      <c r="G86" s="77">
        <f t="shared" si="57"/>
        <v>62.641865723454991</v>
      </c>
      <c r="H86" s="77">
        <f t="shared" si="57"/>
        <v>1.5488826320145821</v>
      </c>
      <c r="I86" s="77">
        <f t="shared" si="57"/>
        <v>5.8967218716672633E-3</v>
      </c>
      <c r="J86" s="77">
        <f t="shared" si="57"/>
        <v>1.3244473073348859E-4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50277.638036398384</v>
      </c>
      <c r="E87" s="77">
        <f t="shared" si="58"/>
        <v>168.82788777808736</v>
      </c>
      <c r="F87" s="77">
        <f t="shared" si="58"/>
        <v>311.25077275947501</v>
      </c>
      <c r="G87" s="77">
        <f t="shared" si="58"/>
        <v>9.0229598407155809</v>
      </c>
      <c r="H87" s="77">
        <f t="shared" si="58"/>
        <v>8.8171884914360066E-2</v>
      </c>
      <c r="I87" s="77">
        <f t="shared" si="58"/>
        <v>1.7817313169543657E-3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4028.0198519157948</v>
      </c>
      <c r="E88" s="77">
        <f t="shared" si="59"/>
        <v>8142.5462876264965</v>
      </c>
      <c r="F88" s="77">
        <f t="shared" si="59"/>
        <v>68.139930004459359</v>
      </c>
      <c r="G88" s="77">
        <f t="shared" si="59"/>
        <v>15.030869768413655</v>
      </c>
      <c r="H88" s="77">
        <f t="shared" si="59"/>
        <v>1.4162585755855415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50039.506308701726</v>
      </c>
      <c r="E89" s="77">
        <f t="shared" si="60"/>
        <v>37.531463633515784</v>
      </c>
      <c r="F89" s="77">
        <f t="shared" si="60"/>
        <v>843.01763603923678</v>
      </c>
      <c r="G89" s="77">
        <f t="shared" si="60"/>
        <v>2.9537766861703099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122191.03755364698</v>
      </c>
      <c r="E90" s="77">
        <f t="shared" si="61"/>
        <v>7908.0713320130053</v>
      </c>
      <c r="F90" s="77">
        <f t="shared" si="61"/>
        <v>8.7001211674736698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16824.568954467864</v>
      </c>
      <c r="E91" s="77">
        <f t="shared" si="62"/>
        <v>810.12002892307339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3729.8932211745814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48602.107385590389</v>
      </c>
      <c r="E93" s="98">
        <f t="shared" si="64"/>
        <v>3132.3889794009319</v>
      </c>
      <c r="F93" s="98">
        <f t="shared" si="64"/>
        <v>297.6616852216797</v>
      </c>
      <c r="G93" s="98">
        <f t="shared" si="64"/>
        <v>30.77546548285892</v>
      </c>
      <c r="H93" s="98">
        <f t="shared" si="64"/>
        <v>0.5089513082712811</v>
      </c>
      <c r="I93" s="98">
        <f t="shared" si="64"/>
        <v>2.5170857583921178E-3</v>
      </c>
      <c r="J93" s="98">
        <f t="shared" si="64"/>
        <v>8.2128143557568851E-5</v>
      </c>
      <c r="K93" s="98">
        <f t="shared" si="64"/>
        <v>1.6779823760052966E-6</v>
      </c>
      <c r="L93" s="98">
        <f t="shared" si="64"/>
        <v>1.2432383743138086E-8</v>
      </c>
      <c r="M93" s="99">
        <f t="shared" si="64"/>
        <v>5.5203762953426131E-10</v>
      </c>
      <c r="N93" s="99">
        <f t="shared" si="64"/>
        <v>9.8355212988460972E-12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48602.107385590389</v>
      </c>
      <c r="E94" s="99">
        <f t="shared" si="65"/>
        <v>3132.3889794009319</v>
      </c>
      <c r="F94" s="99">
        <f t="shared" si="65"/>
        <v>297.6616852216797</v>
      </c>
      <c r="G94" s="99">
        <f t="shared" si="65"/>
        <v>30.77546548285892</v>
      </c>
      <c r="H94" s="99">
        <f t="shared" si="65"/>
        <v>0.5089513082712811</v>
      </c>
      <c r="I94" s="99">
        <f t="shared" si="65"/>
        <v>2.5170857583921178E-3</v>
      </c>
      <c r="J94" s="99">
        <f t="shared" si="65"/>
        <v>8.2128143557568851E-5</v>
      </c>
      <c r="K94" s="99">
        <f t="shared" si="65"/>
        <v>1.6779823760052966E-6</v>
      </c>
      <c r="L94" s="99">
        <f t="shared" si="65"/>
        <v>1.2432383743138086E-8</v>
      </c>
      <c r="M94" s="100">
        <f t="shared" si="65"/>
        <v>5.5203762953426131E-10</v>
      </c>
      <c r="N94" s="100">
        <f t="shared" si="65"/>
        <v>9.8355212988460972E-12</v>
      </c>
      <c r="O94" s="100">
        <f t="shared" si="65"/>
        <v>1.7523711074129118E-13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3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2.0476595364441702E-19</v>
      </c>
      <c r="P100" s="136">
        <f t="shared" ca="1" si="68"/>
        <v>0</v>
      </c>
      <c r="Q100" s="292">
        <f t="shared" ca="1" si="69"/>
        <v>2.0476595364441702E-19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1.373162340975681E-17</v>
      </c>
      <c r="O101" s="136">
        <f t="shared" ca="1" si="68"/>
        <v>2.446530249647178E-19</v>
      </c>
      <c r="P101" s="136">
        <f t="shared" ca="1" si="68"/>
        <v>0</v>
      </c>
      <c r="Q101" s="292">
        <f t="shared" ca="1" si="69"/>
        <v>1.3976276434721527E-17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6.1664797021617002E-16</v>
      </c>
      <c r="N102" s="136">
        <f t="shared" ca="1" si="68"/>
        <v>1.0986668716665034E-17</v>
      </c>
      <c r="O102" s="136">
        <f t="shared" ca="1" si="68"/>
        <v>1.9574682873311761E-19</v>
      </c>
      <c r="P102" s="136">
        <f t="shared" ca="1" si="68"/>
        <v>0</v>
      </c>
      <c r="Q102" s="292">
        <f t="shared" ca="1" si="69"/>
        <v>6.2783038576156811E-16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1.1441949211046524E-14</v>
      </c>
      <c r="M103" s="136">
        <f t="shared" ca="1" si="68"/>
        <v>5.0805938101575991E-16</v>
      </c>
      <c r="N103" s="136">
        <f t="shared" ca="1" si="68"/>
        <v>9.0519719146359739E-18</v>
      </c>
      <c r="O103" s="136">
        <f t="shared" ca="1" si="68"/>
        <v>1.6127680207409507E-19</v>
      </c>
      <c r="P103" s="136">
        <f t="shared" ca="1" si="68"/>
        <v>0</v>
      </c>
      <c r="Q103" s="292">
        <f t="shared" ca="1" si="69"/>
        <v>1.1959221840778994E-14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1.0731507871639684E-12</v>
      </c>
      <c r="L104" s="136">
        <f t="shared" ca="1" si="68"/>
        <v>7.9511318717435703E-15</v>
      </c>
      <c r="M104" s="136">
        <f t="shared" ca="1" si="68"/>
        <v>3.5305585286401022E-16</v>
      </c>
      <c r="N104" s="136">
        <f t="shared" ca="1" si="68"/>
        <v>6.2903112979302232E-18</v>
      </c>
      <c r="O104" s="136">
        <f t="shared" ca="1" si="68"/>
        <v>1.1207296042759918E-19</v>
      </c>
      <c r="P104" s="136">
        <f t="shared" ca="1" si="68"/>
        <v>0</v>
      </c>
      <c r="Q104" s="292">
        <f t="shared" ca="1" si="69"/>
        <v>1.0814613772728343E-12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1.3276707320047077E-10</v>
      </c>
      <c r="K105" s="136">
        <f t="shared" ca="1" si="68"/>
        <v>2.7126548708452E-12</v>
      </c>
      <c r="L105" s="136">
        <f t="shared" ca="1" si="68"/>
        <v>2.0098458537795579E-14</v>
      </c>
      <c r="M105" s="136">
        <f t="shared" ca="1" si="68"/>
        <v>8.9243626376395894E-16</v>
      </c>
      <c r="N105" s="136">
        <f t="shared" ca="1" si="68"/>
        <v>1.590032247617022E-17</v>
      </c>
      <c r="O105" s="136">
        <f t="shared" ca="1" si="68"/>
        <v>2.8329221357363385E-19</v>
      </c>
      <c r="P105" s="136">
        <f t="shared" ca="1" si="68"/>
        <v>0</v>
      </c>
      <c r="Q105" s="292">
        <f t="shared" ca="1" si="69"/>
        <v>1.3550073514973222E-10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3.9938240526157877E-9</v>
      </c>
      <c r="J106" s="136">
        <f t="shared" ca="1" si="68"/>
        <v>1.3033407459996329E-10</v>
      </c>
      <c r="K106" s="136">
        <f t="shared" ca="1" si="68"/>
        <v>2.6629446125309217E-12</v>
      </c>
      <c r="L106" s="136">
        <f t="shared" ca="1" si="68"/>
        <v>1.9730147929479477E-14</v>
      </c>
      <c r="M106" s="136">
        <f t="shared" ca="1" si="68"/>
        <v>8.7608208702089484E-16</v>
      </c>
      <c r="N106" s="136">
        <f t="shared" ca="1" si="68"/>
        <v>1.5608944038733955E-17</v>
      </c>
      <c r="O106" s="136">
        <f t="shared" ca="1" si="68"/>
        <v>2.7810079417615581E-19</v>
      </c>
      <c r="P106" s="136">
        <f t="shared" ca="1" si="68"/>
        <v>0</v>
      </c>
      <c r="Q106" s="292">
        <f t="shared" ca="1" si="69"/>
        <v>4.1268416939453426E-9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1.0953140532562283E-6</v>
      </c>
      <c r="I107" s="136">
        <f t="shared" ca="1" si="68"/>
        <v>5.4227592531353993E-9</v>
      </c>
      <c r="J107" s="136">
        <f t="shared" ca="1" si="68"/>
        <v>1.7696581014200797E-10</v>
      </c>
      <c r="K107" s="136">
        <f t="shared" ca="1" si="68"/>
        <v>3.6157094924427594E-12</v>
      </c>
      <c r="L107" s="136">
        <f t="shared" ca="1" si="68"/>
        <v>2.6789322924789308E-14</v>
      </c>
      <c r="M107" s="136">
        <f t="shared" ca="1" si="68"/>
        <v>1.1895321830182193E-15</v>
      </c>
      <c r="N107" s="136">
        <f t="shared" ca="1" si="68"/>
        <v>2.1193609083073954E-17</v>
      </c>
      <c r="O107" s="136">
        <f t="shared" ca="1" si="68"/>
        <v>3.7760142536457684E-19</v>
      </c>
      <c r="P107" s="136">
        <f t="shared" ca="1" si="68"/>
        <v>0</v>
      </c>
      <c r="Q107" s="292">
        <f t="shared" ca="1" si="69"/>
        <v>1.1009174220294244E-6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4.261690591294717E-5</v>
      </c>
      <c r="H108" s="136">
        <f t="shared" ca="1" si="68"/>
        <v>7.1215294976877265E-7</v>
      </c>
      <c r="I108" s="136">
        <f t="shared" ca="1" si="68"/>
        <v>3.525777822831309E-9</v>
      </c>
      <c r="J108" s="136">
        <f t="shared" ca="1" si="68"/>
        <v>1.1505989841560991E-10</v>
      </c>
      <c r="K108" s="136">
        <f t="shared" ca="1" si="68"/>
        <v>2.3508674730275779E-12</v>
      </c>
      <c r="L108" s="136">
        <f t="shared" ca="1" si="68"/>
        <v>1.7417922546031597E-14</v>
      </c>
      <c r="M108" s="136">
        <f t="shared" ca="1" si="68"/>
        <v>7.7341183605095466E-16</v>
      </c>
      <c r="N108" s="136">
        <f t="shared" ca="1" si="68"/>
        <v>1.3779692846894045E-17</v>
      </c>
      <c r="O108" s="136">
        <f t="shared" ca="1" si="68"/>
        <v>2.4550946654143773E-19</v>
      </c>
      <c r="P108" s="136">
        <f t="shared" ca="1" si="68"/>
        <v>0</v>
      </c>
      <c r="Q108" s="292">
        <f t="shared" ca="1" si="69"/>
        <v>4.3332702069510022E-5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3.772281424572223E-4</v>
      </c>
      <c r="G109" s="136">
        <f t="shared" ca="1" si="68"/>
        <v>4.0307131305631738E-5</v>
      </c>
      <c r="H109" s="136">
        <f t="shared" ca="1" si="68"/>
        <v>6.7355529081951128E-7</v>
      </c>
      <c r="I109" s="136">
        <f t="shared" ca="1" si="68"/>
        <v>3.3346857688270423E-9</v>
      </c>
      <c r="J109" s="136">
        <f t="shared" ca="1" si="68"/>
        <v>1.0882381848471259E-10</v>
      </c>
      <c r="K109" s="136">
        <f t="shared" ca="1" si="68"/>
        <v>2.2234538591567205E-12</v>
      </c>
      <c r="L109" s="136">
        <f t="shared" ca="1" si="68"/>
        <v>1.6473896358602811E-14</v>
      </c>
      <c r="M109" s="136">
        <f t="shared" ca="1" si="68"/>
        <v>7.3149403414490421E-16</v>
      </c>
      <c r="N109" s="136">
        <f t="shared" ca="1" si="68"/>
        <v>1.3032853442377522E-17</v>
      </c>
      <c r="O109" s="136">
        <f t="shared" ca="1" si="68"/>
        <v>2.3220320885977212E-19</v>
      </c>
      <c r="P109" s="136">
        <f t="shared" ca="1" si="68"/>
        <v>0</v>
      </c>
      <c r="Q109" s="292">
        <f t="shared" ca="1" si="69"/>
        <v>4.1821227480393341E-4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4.0774070107074904E-3</v>
      </c>
      <c r="F110" s="136">
        <f t="shared" ca="1" si="68"/>
        <v>4.0503779569116266E-4</v>
      </c>
      <c r="G110" s="136">
        <f t="shared" ca="1" si="68"/>
        <v>4.3278615185818731E-5</v>
      </c>
      <c r="H110" s="136">
        <f t="shared" ca="1" si="68"/>
        <v>7.2321049138212722E-7</v>
      </c>
      <c r="I110" s="136">
        <f t="shared" ca="1" si="68"/>
        <v>3.5805222917098812E-9</v>
      </c>
      <c r="J110" s="136">
        <f t="shared" ca="1" si="68"/>
        <v>1.1684642421062634E-10</v>
      </c>
      <c r="K110" s="136">
        <f t="shared" ca="1" si="68"/>
        <v>2.3873692033355465E-12</v>
      </c>
      <c r="L110" s="136">
        <f t="shared" ca="1" si="68"/>
        <v>1.7688369229477149E-14</v>
      </c>
      <c r="M110" s="136">
        <f t="shared" ca="1" si="68"/>
        <v>7.8542053946806621E-16</v>
      </c>
      <c r="N110" s="136">
        <f t="shared" ca="1" si="68"/>
        <v>1.3993649030215682E-17</v>
      </c>
      <c r="O110" s="136">
        <f t="shared" ca="1" si="68"/>
        <v>2.4932147229615073E-19</v>
      </c>
      <c r="P110" s="136">
        <f t="shared" ca="1" si="68"/>
        <v>0</v>
      </c>
      <c r="Q110" s="292">
        <f t="shared" ca="1" si="69"/>
        <v>4.5264503318504269E-3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0.11496484116797757</v>
      </c>
      <c r="E111" s="137">
        <f t="shared" ca="1" si="68"/>
        <v>9.3402357699517123E-3</v>
      </c>
      <c r="F111" s="137">
        <f t="shared" ca="1" si="68"/>
        <v>9.2783195240559498E-4</v>
      </c>
      <c r="G111" s="137">
        <f t="shared" ca="1" si="68"/>
        <v>9.9139592532956187E-5</v>
      </c>
      <c r="H111" s="137">
        <f t="shared" ca="1" si="68"/>
        <v>1.6566794737618347E-6</v>
      </c>
      <c r="I111" s="137">
        <f t="shared" ca="1" si="68"/>
        <v>8.2020073778053565E-9</v>
      </c>
      <c r="J111" s="137">
        <f t="shared" ca="1" si="68"/>
        <v>2.676635293305377E-10</v>
      </c>
      <c r="K111" s="137">
        <f t="shared" ca="1" si="68"/>
        <v>5.4688166205920823E-12</v>
      </c>
      <c r="L111" s="137">
        <f t="shared" ca="1" si="68"/>
        <v>4.0519265934309735E-14</v>
      </c>
      <c r="M111" s="137">
        <f t="shared" ca="1" si="68"/>
        <v>1.799185854620262E-15</v>
      </c>
      <c r="N111" s="137">
        <f t="shared" ca="1" si="68"/>
        <v>3.2055662061926843E-17</v>
      </c>
      <c r="O111" s="137">
        <f t="shared" ca="1" si="68"/>
        <v>5.7112800552953986E-19</v>
      </c>
      <c r="P111" s="137">
        <f t="shared" ca="1" si="68"/>
        <v>0</v>
      </c>
      <c r="Q111" s="293">
        <f t="shared" ca="1" si="69"/>
        <v>0.12533371363752371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3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2.7522326513658303E-19</v>
      </c>
      <c r="P117" s="296" t="str">
        <f t="shared" ca="1" si="76"/>
        <v/>
      </c>
      <c r="Q117" s="292">
        <f t="shared" ca="1" si="74"/>
        <v>2.7522326513658303E-19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6.5899588548291728E-18</v>
      </c>
      <c r="O118" s="296">
        <f t="shared" ca="1" si="77"/>
        <v>2.7522326513658303E-19</v>
      </c>
      <c r="P118" s="296" t="str">
        <f t="shared" ca="1" si="77"/>
        <v/>
      </c>
      <c r="Q118" s="292">
        <f t="shared" ca="1" si="74"/>
        <v>6.8651821199657562E-18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2.4992997440303371E-16</v>
      </c>
      <c r="N119" s="296">
        <f t="shared" ca="1" si="78"/>
        <v>6.5899588548291728E-18</v>
      </c>
      <c r="O119" s="296">
        <f t="shared" ca="1" si="78"/>
        <v>2.7522326513658303E-19</v>
      </c>
      <c r="P119" s="296" t="str">
        <f t="shared" ca="1" si="78"/>
        <v/>
      </c>
      <c r="Q119" s="292">
        <f t="shared" ca="1" si="74"/>
        <v>2.567951565229995E-16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4.0052862559684434E-15</v>
      </c>
      <c r="M120" s="296">
        <f t="shared" ca="1" si="79"/>
        <v>2.4992997440303371E-16</v>
      </c>
      <c r="N120" s="296">
        <f t="shared" ca="1" si="79"/>
        <v>6.5899588548291728E-18</v>
      </c>
      <c r="O120" s="296">
        <f t="shared" ca="1" si="79"/>
        <v>2.7522326513658303E-19</v>
      </c>
      <c r="P120" s="296" t="str">
        <f t="shared" ca="1" si="79"/>
        <v/>
      </c>
      <c r="Q120" s="292">
        <f t="shared" ca="1" si="74"/>
        <v>4.2620814124914434E-15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4.0041893057158706E-13</v>
      </c>
      <c r="L121" s="296">
        <f t="shared" ca="1" si="80"/>
        <v>4.0052862559684434E-15</v>
      </c>
      <c r="M121" s="296">
        <f t="shared" ca="1" si="80"/>
        <v>2.4992997440303371E-16</v>
      </c>
      <c r="N121" s="296">
        <f t="shared" ca="1" si="80"/>
        <v>6.5899588548291728E-18</v>
      </c>
      <c r="O121" s="296">
        <f t="shared" ca="1" si="80"/>
        <v>2.7522326513658303E-19</v>
      </c>
      <c r="P121" s="296" t="str">
        <f t="shared" ca="1" si="80"/>
        <v/>
      </c>
      <c r="Q121" s="292">
        <f t="shared" ca="1" si="74"/>
        <v>4.0468101198407843E-13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1.4272514766145973E-11</v>
      </c>
      <c r="K122" s="296">
        <f t="shared" ca="1" si="81"/>
        <v>4.0041893057158706E-13</v>
      </c>
      <c r="L122" s="296">
        <f t="shared" ca="1" si="81"/>
        <v>4.0052862559684434E-15</v>
      </c>
      <c r="M122" s="296">
        <f t="shared" ca="1" si="81"/>
        <v>2.4992997440303371E-16</v>
      </c>
      <c r="N122" s="296">
        <f t="shared" ca="1" si="81"/>
        <v>6.5899588548291728E-18</v>
      </c>
      <c r="O122" s="296">
        <f t="shared" ca="1" si="81"/>
        <v>2.7522326513658303E-19</v>
      </c>
      <c r="P122" s="296" t="str">
        <f t="shared" ca="1" si="81"/>
        <v/>
      </c>
      <c r="Q122" s="292">
        <f t="shared" ca="1" si="74"/>
        <v>1.4677195778130054E-11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3.9490038841420257E-10</v>
      </c>
      <c r="J123" s="296">
        <f t="shared" ca="1" si="82"/>
        <v>1.4272514766145973E-11</v>
      </c>
      <c r="K123" s="296">
        <f t="shared" ca="1" si="82"/>
        <v>4.0041893057158706E-13</v>
      </c>
      <c r="L123" s="296">
        <f t="shared" ca="1" si="82"/>
        <v>4.0052862559684434E-15</v>
      </c>
      <c r="M123" s="296">
        <f t="shared" ca="1" si="82"/>
        <v>2.4992997440303371E-16</v>
      </c>
      <c r="N123" s="296">
        <f t="shared" ca="1" si="82"/>
        <v>6.5899588548291728E-18</v>
      </c>
      <c r="O123" s="296">
        <f t="shared" ca="1" si="82"/>
        <v>2.7522326513658303E-19</v>
      </c>
      <c r="P123" s="296" t="str">
        <f t="shared" ca="1" si="82"/>
        <v/>
      </c>
      <c r="Q123" s="292">
        <f t="shared" ca="1" si="74"/>
        <v>4.0957758419233267E-10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7.2586609581892151E-8</v>
      </c>
      <c r="I124" s="296">
        <f t="shared" ca="1" si="83"/>
        <v>3.9490038841420257E-10</v>
      </c>
      <c r="J124" s="296">
        <f t="shared" ca="1" si="83"/>
        <v>1.4272514766145973E-11</v>
      </c>
      <c r="K124" s="296">
        <f t="shared" ca="1" si="83"/>
        <v>4.0041893057158706E-13</v>
      </c>
      <c r="L124" s="296">
        <f t="shared" ca="1" si="83"/>
        <v>4.0052862559684434E-15</v>
      </c>
      <c r="M124" s="296">
        <f t="shared" ca="1" si="83"/>
        <v>2.4992997440303371E-16</v>
      </c>
      <c r="N124" s="296">
        <f t="shared" ca="1" si="83"/>
        <v>6.5899588548291728E-18</v>
      </c>
      <c r="O124" s="296">
        <f t="shared" ca="1" si="83"/>
        <v>2.7522326513658303E-19</v>
      </c>
      <c r="P124" s="296" t="str">
        <f t="shared" ca="1" si="83"/>
        <v/>
      </c>
      <c r="Q124" s="292">
        <f t="shared" ca="1" si="74"/>
        <v>7.2996187166084477E-8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4.0737831241526794E-6</v>
      </c>
      <c r="H125" s="296">
        <f t="shared" ca="1" si="84"/>
        <v>7.2586609581892151E-8</v>
      </c>
      <c r="I125" s="296">
        <f t="shared" ca="1" si="84"/>
        <v>3.9490038841420257E-10</v>
      </c>
      <c r="J125" s="296">
        <f t="shared" ca="1" si="84"/>
        <v>1.4272514766145973E-11</v>
      </c>
      <c r="K125" s="296">
        <f t="shared" ca="1" si="84"/>
        <v>4.0041893057158706E-13</v>
      </c>
      <c r="L125" s="296">
        <f t="shared" ca="1" si="84"/>
        <v>4.0052862559684434E-15</v>
      </c>
      <c r="M125" s="296">
        <f t="shared" ca="1" si="84"/>
        <v>2.4992997440303371E-16</v>
      </c>
      <c r="N125" s="296">
        <f t="shared" ca="1" si="84"/>
        <v>6.5899588548291728E-18</v>
      </c>
      <c r="O125" s="296">
        <f t="shared" ca="1" si="84"/>
        <v>2.7522326513658303E-19</v>
      </c>
      <c r="P125" s="296" t="str">
        <f t="shared" ca="1" si="84"/>
        <v/>
      </c>
      <c r="Q125" s="292">
        <f t="shared" ca="1" si="74"/>
        <v>4.1467793113187629E-6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3.4799398101578121E-5</v>
      </c>
      <c r="G126" s="296">
        <f t="shared" ca="1" si="85"/>
        <v>4.0737831241526794E-6</v>
      </c>
      <c r="H126" s="296">
        <f t="shared" ca="1" si="85"/>
        <v>7.2586609581892151E-8</v>
      </c>
      <c r="I126" s="296">
        <f t="shared" ca="1" si="85"/>
        <v>3.9490038841420257E-10</v>
      </c>
      <c r="J126" s="296">
        <f t="shared" ca="1" si="85"/>
        <v>1.4272514766145973E-11</v>
      </c>
      <c r="K126" s="296">
        <f t="shared" ca="1" si="85"/>
        <v>4.0041893057158706E-13</v>
      </c>
      <c r="L126" s="296">
        <f t="shared" ca="1" si="85"/>
        <v>4.0052862559684434E-15</v>
      </c>
      <c r="M126" s="296">
        <f t="shared" ca="1" si="85"/>
        <v>2.4992997440303371E-16</v>
      </c>
      <c r="N126" s="296">
        <f t="shared" ca="1" si="85"/>
        <v>6.5899588548291728E-18</v>
      </c>
      <c r="O126" s="296">
        <f t="shared" ca="1" si="85"/>
        <v>2.7522326513658303E-19</v>
      </c>
      <c r="P126" s="296" t="str">
        <f t="shared" ca="1" si="85"/>
        <v/>
      </c>
      <c r="Q126" s="292">
        <f t="shared" ca="1" si="74"/>
        <v>3.8946177412896883E-5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3.2072889348941711E-4</v>
      </c>
      <c r="F127" s="296">
        <f t="shared" ca="1" si="86"/>
        <v>3.4799398101578121E-5</v>
      </c>
      <c r="G127" s="296">
        <f t="shared" ca="1" si="86"/>
        <v>4.0737831241526794E-6</v>
      </c>
      <c r="H127" s="296">
        <f t="shared" ca="1" si="86"/>
        <v>7.2586609581892151E-8</v>
      </c>
      <c r="I127" s="296">
        <f t="shared" ca="1" si="86"/>
        <v>3.9490038841420257E-10</v>
      </c>
      <c r="J127" s="296">
        <f t="shared" ca="1" si="86"/>
        <v>1.4272514766145973E-11</v>
      </c>
      <c r="K127" s="296">
        <f t="shared" ca="1" si="86"/>
        <v>4.0041893057158706E-13</v>
      </c>
      <c r="L127" s="296">
        <f t="shared" ca="1" si="86"/>
        <v>4.0052862559684434E-15</v>
      </c>
      <c r="M127" s="296">
        <f t="shared" ca="1" si="86"/>
        <v>2.4992997440303371E-16</v>
      </c>
      <c r="N127" s="296">
        <f t="shared" ca="1" si="86"/>
        <v>6.5899588548291728E-18</v>
      </c>
      <c r="O127" s="296">
        <f t="shared" ca="1" si="86"/>
        <v>2.7522326513658303E-19</v>
      </c>
      <c r="P127" s="296" t="str">
        <f t="shared" ca="1" si="86"/>
        <v/>
      </c>
      <c r="Q127" s="292">
        <f t="shared" ca="1" si="74"/>
        <v>3.5967507090231397E-4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3.6598282979487286E-3</v>
      </c>
      <c r="E128" s="297">
        <f t="shared" ca="1" si="87"/>
        <v>3.2072889348941711E-4</v>
      </c>
      <c r="F128" s="297">
        <f t="shared" ca="1" si="87"/>
        <v>3.4799398101578121E-5</v>
      </c>
      <c r="G128" s="297">
        <f t="shared" ca="1" si="87"/>
        <v>4.0737831241526794E-6</v>
      </c>
      <c r="H128" s="297">
        <f t="shared" ca="1" si="87"/>
        <v>7.2586609581892151E-8</v>
      </c>
      <c r="I128" s="297">
        <f t="shared" ca="1" si="87"/>
        <v>3.9490038841420257E-10</v>
      </c>
      <c r="J128" s="297">
        <f t="shared" ca="1" si="87"/>
        <v>1.4272514766145973E-11</v>
      </c>
      <c r="K128" s="297">
        <f t="shared" ca="1" si="87"/>
        <v>4.0041893057158706E-13</v>
      </c>
      <c r="L128" s="297">
        <f t="shared" ca="1" si="87"/>
        <v>4.0052862559684434E-15</v>
      </c>
      <c r="M128" s="297">
        <f t="shared" ca="1" si="87"/>
        <v>2.4992997440303371E-16</v>
      </c>
      <c r="N128" s="297">
        <f t="shared" ca="1" si="87"/>
        <v>6.5899588548291728E-18</v>
      </c>
      <c r="O128" s="297">
        <f t="shared" ca="1" si="87"/>
        <v>2.7522326513658303E-19</v>
      </c>
      <c r="P128" s="297" t="str">
        <f t="shared" ca="1" si="87"/>
        <v/>
      </c>
      <c r="Q128" s="293">
        <f t="shared" ca="1" si="74"/>
        <v>4.0195033688510424E-3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636708.92906405963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2.0156810484401889E-7</v>
      </c>
      <c r="F134" s="35">
        <f t="shared" ca="1" si="89"/>
        <v>1.6870539499209404E-7</v>
      </c>
      <c r="G134" s="35">
        <f t="shared" ca="1" si="89"/>
        <v>2.1085544772200098E-7</v>
      </c>
      <c r="H134" s="35">
        <f t="shared" ca="1" si="89"/>
        <v>2.5592202152992097E-7</v>
      </c>
      <c r="I134" s="35">
        <f t="shared" ca="1" si="89"/>
        <v>3.6828049384264431E-7</v>
      </c>
      <c r="J134" s="35">
        <f t="shared" ca="1" si="89"/>
        <v>1.4569509232895051E-7</v>
      </c>
      <c r="K134" s="35">
        <f t="shared" ca="1" si="89"/>
        <v>1.48414841226736E-7</v>
      </c>
      <c r="L134" s="35">
        <f t="shared" ca="1" si="89"/>
        <v>1.0930648678784182E-7</v>
      </c>
      <c r="M134" s="35">
        <f t="shared" ca="1" si="89"/>
        <v>1.6811687872620989E-7</v>
      </c>
      <c r="N134" s="35">
        <f t="shared" ca="1" si="89"/>
        <v>1.7775070988622282E-7</v>
      </c>
      <c r="O134" s="35">
        <f t="shared" ca="1" si="89"/>
        <v>1.6554645226728267E-7</v>
      </c>
      <c r="P134" s="130">
        <f t="shared" ca="1" si="89"/>
        <v>7.2268011396875139E-8</v>
      </c>
      <c r="Q134" s="294">
        <f ca="1"/>
        <v>855792.22170367569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1.6870539499209404E-7</v>
      </c>
      <c r="F135" s="35">
        <f t="shared" ca="1" si="89"/>
        <v>3.5221110861815563E-6</v>
      </c>
      <c r="G135" s="35">
        <f t="shared" ca="1" si="89"/>
        <v>4.4020898681884952E-6</v>
      </c>
      <c r="H135" s="35">
        <f t="shared" ca="1" si="89"/>
        <v>5.342957700142137E-6</v>
      </c>
      <c r="I135" s="35">
        <f t="shared" ca="1" si="89"/>
        <v>7.6886978643948068E-6</v>
      </c>
      <c r="J135" s="35">
        <f t="shared" ca="1" si="89"/>
        <v>3.0417183749108302E-6</v>
      </c>
      <c r="K135" s="35">
        <f t="shared" ca="1" si="89"/>
        <v>3.0984993554181179E-6</v>
      </c>
      <c r="L135" s="35">
        <f t="shared" ca="1" si="89"/>
        <v>2.2820229840608067E-6</v>
      </c>
      <c r="M135" s="35">
        <f t="shared" ca="1" si="89"/>
        <v>3.509824462718413E-6</v>
      </c>
      <c r="N135" s="35">
        <f t="shared" ca="1" si="89"/>
        <v>3.7109527285493485E-6</v>
      </c>
      <c r="O135" s="35">
        <f t="shared" ca="1" si="89"/>
        <v>3.4561609297435121E-6</v>
      </c>
      <c r="P135" s="130">
        <f t="shared" ca="1" si="89"/>
        <v>1.5087600733169034E-6</v>
      </c>
      <c r="Q135" s="294">
        <f ca="1"/>
        <v>716267.90808696928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2.1085544772200098E-7</v>
      </c>
      <c r="F136" s="35">
        <f t="shared" ca="1" si="89"/>
        <v>4.4020898681884952E-6</v>
      </c>
      <c r="G136" s="35">
        <f t="shared" ca="1" si="89"/>
        <v>2.0580196867018262E-4</v>
      </c>
      <c r="H136" s="35">
        <f t="shared" ca="1" si="89"/>
        <v>2.4978845187984677E-4</v>
      </c>
      <c r="I136" s="35">
        <f t="shared" ca="1" si="89"/>
        <v>3.5945407849064036E-4</v>
      </c>
      <c r="J136" s="35">
        <f t="shared" ca="1" si="89"/>
        <v>1.4220328263187399E-4</v>
      </c>
      <c r="K136" s="35">
        <f t="shared" ca="1" si="89"/>
        <v>1.4485784851338149E-4</v>
      </c>
      <c r="L136" s="35">
        <f t="shared" ca="1" si="89"/>
        <v>1.0668678667016454E-4</v>
      </c>
      <c r="M136" s="35">
        <f t="shared" ca="1" si="89"/>
        <v>1.6408769601322588E-4</v>
      </c>
      <c r="N136" s="35">
        <f t="shared" ca="1" si="89"/>
        <v>1.7349063741211641E-4</v>
      </c>
      <c r="O136" s="35">
        <f t="shared" ca="1" si="89"/>
        <v>1.6157887382587315E-4</v>
      </c>
      <c r="P136" s="130">
        <f t="shared" ca="1" si="89"/>
        <v>7.0535996001227499E-5</v>
      </c>
      <c r="Q136" s="294">
        <f ca="1"/>
        <v>895223.24081963452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2.5592202152992097E-7</v>
      </c>
      <c r="F137" s="35">
        <f t="shared" ca="1" si="89"/>
        <v>5.342957700142137E-6</v>
      </c>
      <c r="G137" s="35">
        <f t="shared" ca="1" si="89"/>
        <v>2.4978845187984677E-4</v>
      </c>
      <c r="H137" s="35">
        <f t="shared" ca="1" si="89"/>
        <v>5.0318779770875417E-3</v>
      </c>
      <c r="I137" s="35">
        <f t="shared" ca="1" si="89"/>
        <v>7.2410435619393023E-3</v>
      </c>
      <c r="J137" s="35">
        <f t="shared" ca="1" si="89"/>
        <v>2.8646222864180909E-3</v>
      </c>
      <c r="K137" s="35">
        <f t="shared" ca="1" si="89"/>
        <v>2.9180973430004138E-3</v>
      </c>
      <c r="L137" s="35">
        <f t="shared" ca="1" si="89"/>
        <v>2.1491581706510033E-3</v>
      </c>
      <c r="M137" s="35">
        <f t="shared" ca="1" si="89"/>
        <v>3.3054741228675764E-3</v>
      </c>
      <c r="N137" s="35">
        <f t="shared" ca="1" si="89"/>
        <v>3.494892222018459E-3</v>
      </c>
      <c r="O137" s="35">
        <f t="shared" ca="1" si="89"/>
        <v>3.2549350085972297E-3</v>
      </c>
      <c r="P137" s="130">
        <f t="shared" ca="1" si="89"/>
        <v>1.420916468313112E-3</v>
      </c>
      <c r="Q137" s="294">
        <f ca="1"/>
        <v>1086561.1677872846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3.6828049384264431E-7</v>
      </c>
      <c r="F138" s="35">
        <f t="shared" ca="1" si="89"/>
        <v>7.6886978643948068E-6</v>
      </c>
      <c r="G138" s="35">
        <f t="shared" ca="1" si="89"/>
        <v>3.5945407849064036E-4</v>
      </c>
      <c r="H138" s="35">
        <f t="shared" ca="1" si="89"/>
        <v>7.2410435619393023E-3</v>
      </c>
      <c r="I138" s="35">
        <f t="shared" ca="1" si="89"/>
        <v>0.98938040699301144</v>
      </c>
      <c r="J138" s="35">
        <f t="shared" ca="1" si="89"/>
        <v>0.39140783222391273</v>
      </c>
      <c r="K138" s="35">
        <f t="shared" ca="1" si="89"/>
        <v>0.39871439968105193</v>
      </c>
      <c r="L138" s="35">
        <f t="shared" ca="1" si="89"/>
        <v>0.29365035127637995</v>
      </c>
      <c r="M138" s="35">
        <f t="shared" ca="1" si="89"/>
        <v>0.45164364846214478</v>
      </c>
      <c r="N138" s="35">
        <f t="shared" ca="1" si="89"/>
        <v>0.47752480142396325</v>
      </c>
      <c r="O138" s="35">
        <f t="shared" ca="1" si="89"/>
        <v>0.44473823365305742</v>
      </c>
      <c r="P138" s="130">
        <f t="shared" ca="1" si="89"/>
        <v>0.19414700404677435</v>
      </c>
      <c r="Q138" s="294">
        <f ca="1"/>
        <v>1563598.4784379217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1.4569509232895051E-7</v>
      </c>
      <c r="F139" s="35">
        <f t="shared" ca="1" si="89"/>
        <v>3.0417183749108302E-6</v>
      </c>
      <c r="G139" s="35">
        <f t="shared" ca="1" si="89"/>
        <v>1.4220328263187399E-4</v>
      </c>
      <c r="H139" s="35">
        <f t="shared" ca="1" si="89"/>
        <v>2.8646222864180909E-3</v>
      </c>
      <c r="I139" s="35">
        <f t="shared" ca="1" si="89"/>
        <v>0.39140783222391273</v>
      </c>
      <c r="J139" s="35">
        <f t="shared" ca="1" si="89"/>
        <v>5.6159855012949924</v>
      </c>
      <c r="K139" s="35">
        <f t="shared" ca="1" si="89"/>
        <v>5.7208213618100503</v>
      </c>
      <c r="L139" s="35">
        <f t="shared" ca="1" si="89"/>
        <v>4.2133446994359325</v>
      </c>
      <c r="M139" s="35">
        <f t="shared" ca="1" si="89"/>
        <v>6.4802591381573702</v>
      </c>
      <c r="N139" s="35">
        <f t="shared" ca="1" si="89"/>
        <v>6.8516062799979593</v>
      </c>
      <c r="O139" s="35">
        <f t="shared" ca="1" si="89"/>
        <v>6.3811790834024178</v>
      </c>
      <c r="P139" s="130">
        <f t="shared" ca="1" si="89"/>
        <v>2.7856539141066587</v>
      </c>
      <c r="Q139" s="294">
        <f ca="1"/>
        <v>618573.69176537392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1.48414841226736E-7</v>
      </c>
      <c r="F140" s="35">
        <f t="shared" ca="1" si="89"/>
        <v>3.0984993554181179E-6</v>
      </c>
      <c r="G140" s="35">
        <f t="shared" ca="1" si="89"/>
        <v>1.4485784851338149E-4</v>
      </c>
      <c r="H140" s="35">
        <f t="shared" ca="1" si="89"/>
        <v>2.9180973430004138E-3</v>
      </c>
      <c r="I140" s="35">
        <f t="shared" ca="1" si="89"/>
        <v>0.39871439968105193</v>
      </c>
      <c r="J140" s="35">
        <f t="shared" ca="1" si="89"/>
        <v>5.7208213618100503</v>
      </c>
      <c r="K140" s="35">
        <f t="shared" ca="1" si="89"/>
        <v>162.62371888095831</v>
      </c>
      <c r="L140" s="35">
        <f t="shared" ca="1" si="89"/>
        <v>119.77122525162241</v>
      </c>
      <c r="M140" s="35">
        <f t="shared" ca="1" si="89"/>
        <v>184.21198176096036</v>
      </c>
      <c r="N140" s="35">
        <f t="shared" ca="1" si="89"/>
        <v>194.76813259710951</v>
      </c>
      <c r="O140" s="35">
        <f t="shared" ca="1" si="89"/>
        <v>181.39546889468878</v>
      </c>
      <c r="P140" s="130">
        <f t="shared" ca="1" si="89"/>
        <v>79.186775880026843</v>
      </c>
      <c r="Q140" s="294">
        <f ca="1"/>
        <v>630120.85570538871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1.0930648678784182E-7</v>
      </c>
      <c r="F141" s="35">
        <f t="shared" ca="1" si="89"/>
        <v>2.2820229840608067E-6</v>
      </c>
      <c r="G141" s="35">
        <f t="shared" ca="1" si="89"/>
        <v>1.0668678667016454E-4</v>
      </c>
      <c r="H141" s="35">
        <f t="shared" ca="1" si="89"/>
        <v>2.1491581706510033E-3</v>
      </c>
      <c r="I141" s="35">
        <f t="shared" ca="1" si="89"/>
        <v>0.29365035127637995</v>
      </c>
      <c r="J141" s="35">
        <f t="shared" ca="1" si="89"/>
        <v>4.2133446994359325</v>
      </c>
      <c r="K141" s="35">
        <f t="shared" ca="1" si="89"/>
        <v>119.77122525162241</v>
      </c>
      <c r="L141" s="35">
        <f t="shared" ca="1" si="89"/>
        <v>15721.178272061406</v>
      </c>
      <c r="M141" s="35">
        <f t="shared" ca="1" si="89"/>
        <v>24179.67586980624</v>
      </c>
      <c r="N141" s="35">
        <f t="shared" ca="1" si="89"/>
        <v>25565.276867151162</v>
      </c>
      <c r="O141" s="35">
        <f t="shared" ca="1" si="89"/>
        <v>23809.980220595116</v>
      </c>
      <c r="P141" s="130">
        <f t="shared" ca="1" si="89"/>
        <v>10394.060992398598</v>
      </c>
      <c r="Q141" s="294">
        <f ca="1"/>
        <v>464079.57869712712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1.6811687872620989E-7</v>
      </c>
      <c r="F142" s="35">
        <f t="shared" ca="1" si="89"/>
        <v>3.509824462718413E-6</v>
      </c>
      <c r="G142" s="35">
        <f t="shared" ca="1" si="89"/>
        <v>1.6408769601322588E-4</v>
      </c>
      <c r="H142" s="35">
        <f t="shared" ca="1" si="89"/>
        <v>3.3054741228675764E-3</v>
      </c>
      <c r="I142" s="35">
        <f t="shared" ca="1" si="89"/>
        <v>0.45164364846214478</v>
      </c>
      <c r="J142" s="35">
        <f t="shared" ca="1" si="89"/>
        <v>6.4802591381573702</v>
      </c>
      <c r="K142" s="35">
        <f t="shared" ca="1" si="89"/>
        <v>184.21198176096036</v>
      </c>
      <c r="L142" s="35">
        <f t="shared" ca="1" si="89"/>
        <v>24179.67586980624</v>
      </c>
      <c r="M142" s="35">
        <f t="shared" ca="1" si="89"/>
        <v>2112645.3798222174</v>
      </c>
      <c r="N142" s="35">
        <f t="shared" ca="1" si="89"/>
        <v>2233709.1840303284</v>
      </c>
      <c r="O142" s="35">
        <f t="shared" ca="1" si="89"/>
        <v>2080344.0450379264</v>
      </c>
      <c r="P142" s="130">
        <f t="shared" ca="1" si="89"/>
        <v>908157.95263004059</v>
      </c>
      <c r="Q142" s="294">
        <f ca="1"/>
        <v>713769.26057981793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1.7775070988622282E-7</v>
      </c>
      <c r="F143" s="35">
        <f t="shared" ca="1" si="89"/>
        <v>3.7109527285493485E-6</v>
      </c>
      <c r="G143" s="35">
        <f t="shared" ca="1" si="89"/>
        <v>1.7349063741211641E-4</v>
      </c>
      <c r="H143" s="35">
        <f t="shared" ca="1" si="89"/>
        <v>3.494892222018459E-3</v>
      </c>
      <c r="I143" s="35">
        <f t="shared" ca="1" si="89"/>
        <v>0.47752480142396325</v>
      </c>
      <c r="J143" s="35">
        <f t="shared" ca="1" si="89"/>
        <v>6.8516062799979593</v>
      </c>
      <c r="K143" s="35">
        <f t="shared" ca="1" si="89"/>
        <v>194.76813259710951</v>
      </c>
      <c r="L143" s="35">
        <f t="shared" ca="1" si="89"/>
        <v>25565.276867151162</v>
      </c>
      <c r="M143" s="35">
        <f t="shared" ca="1" si="89"/>
        <v>2233709.1840303284</v>
      </c>
      <c r="N143" s="35">
        <f t="shared" ca="1" si="89"/>
        <v>22180971.825577166</v>
      </c>
      <c r="O143" s="35">
        <f t="shared" ca="1" si="89"/>
        <v>20658039.542656489</v>
      </c>
      <c r="P143" s="130">
        <f t="shared" ca="1" si="89"/>
        <v>9018105.8951079939</v>
      </c>
      <c r="Q143" s="294">
        <f ca="1"/>
        <v>754671.35557309829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1.6554645226728267E-7</v>
      </c>
      <c r="F144" s="35">
        <f t="shared" ca="1" si="89"/>
        <v>3.4561609297435121E-6</v>
      </c>
      <c r="G144" s="35">
        <f t="shared" ca="1" si="89"/>
        <v>1.6157887382587315E-4</v>
      </c>
      <c r="H144" s="35">
        <f t="shared" ca="1" si="89"/>
        <v>3.2549350085972297E-3</v>
      </c>
      <c r="I144" s="35">
        <f t="shared" ca="1" si="89"/>
        <v>0.44473823365305742</v>
      </c>
      <c r="J144" s="35">
        <f t="shared" ca="1" si="89"/>
        <v>6.3811790834024178</v>
      </c>
      <c r="K144" s="35">
        <f t="shared" ca="1" si="89"/>
        <v>181.39546889468878</v>
      </c>
      <c r="L144" s="35">
        <f t="shared" ca="1" si="89"/>
        <v>23809.980220595116</v>
      </c>
      <c r="M144" s="35">
        <f t="shared" ca="1" si="89"/>
        <v>2080344.0450379264</v>
      </c>
      <c r="N144" s="35">
        <f t="shared" ca="1" si="89"/>
        <v>20658039.542656489</v>
      </c>
      <c r="O144" s="35">
        <f t="shared" ca="1" si="89"/>
        <v>177681879.1460517</v>
      </c>
      <c r="P144" s="130">
        <f t="shared" ca="1" si="89"/>
        <v>77565637.265443191</v>
      </c>
      <c r="Q144" s="294">
        <f ca="1"/>
        <v>702856.07085809344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7.2268011396875139E-8</v>
      </c>
      <c r="F145" s="46">
        <f t="shared" ca="1" si="89"/>
        <v>1.5087600733169034E-6</v>
      </c>
      <c r="G145" s="46">
        <f t="shared" ca="1" si="89"/>
        <v>7.0535996001227499E-5</v>
      </c>
      <c r="H145" s="46">
        <f t="shared" ca="1" si="89"/>
        <v>1.420916468313112E-3</v>
      </c>
      <c r="I145" s="46">
        <f t="shared" ca="1" si="89"/>
        <v>0.19414700404677435</v>
      </c>
      <c r="J145" s="46">
        <f t="shared" ca="1" si="89"/>
        <v>2.7856539141066587</v>
      </c>
      <c r="K145" s="46">
        <f t="shared" ca="1" si="89"/>
        <v>79.186775880026843</v>
      </c>
      <c r="L145" s="46">
        <f t="shared" ca="1" si="89"/>
        <v>10394.060992398598</v>
      </c>
      <c r="M145" s="46">
        <f t="shared" ca="1" si="89"/>
        <v>908157.95263004059</v>
      </c>
      <c r="N145" s="46">
        <f t="shared" ca="1" si="89"/>
        <v>9018105.8951079939</v>
      </c>
      <c r="O145" s="46">
        <f t="shared" ca="1" si="89"/>
        <v>77565637.265443191</v>
      </c>
      <c r="P145" s="131">
        <f t="shared" ca="1" si="89"/>
        <v>378405683.18109757</v>
      </c>
      <c r="Q145" s="295">
        <f ca="1"/>
        <v>306826.33087857545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636708.92906405963</v>
      </c>
      <c r="E146" s="261">
        <f ca="1"/>
        <v>855792.22170367569</v>
      </c>
      <c r="F146" s="261">
        <f ca="1"/>
        <v>716267.90808696928</v>
      </c>
      <c r="G146" s="261">
        <f ca="1"/>
        <v>895223.24081963452</v>
      </c>
      <c r="H146" s="261">
        <f ca="1"/>
        <v>1086561.1677872846</v>
      </c>
      <c r="I146" s="261">
        <f ca="1"/>
        <v>1563598.4784379217</v>
      </c>
      <c r="J146" s="261">
        <f ca="1"/>
        <v>618573.69176537392</v>
      </c>
      <c r="K146" s="261">
        <f ca="1"/>
        <v>630120.85570538871</v>
      </c>
      <c r="L146" s="261">
        <f ca="1"/>
        <v>464079.57869712712</v>
      </c>
      <c r="M146" s="261">
        <f ca="1"/>
        <v>713769.26057981793</v>
      </c>
      <c r="N146" s="261">
        <f ca="1"/>
        <v>754671.35557309829</v>
      </c>
      <c r="O146" s="261">
        <f ca="1"/>
        <v>702856.07085809344</v>
      </c>
      <c r="P146" s="262">
        <f ca="1"/>
        <v>306826.33087857545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3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2.0476595364441702E-19</v>
      </c>
      <c r="P152" s="136"/>
      <c r="Q152" s="292">
        <f t="shared" si="93"/>
        <v>2.0476595364441702E-19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1.373162340975681E-17</v>
      </c>
      <c r="O153" s="136"/>
      <c r="P153" s="136"/>
      <c r="Q153" s="292">
        <f t="shared" si="93"/>
        <v>1.373162340975681E-17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6.1664797021617002E-16</v>
      </c>
      <c r="N154" s="136"/>
      <c r="O154" s="136"/>
      <c r="P154" s="136"/>
      <c r="Q154" s="292">
        <f t="shared" si="93"/>
        <v>6.1664797021617002E-16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1.1441949211046524E-14</v>
      </c>
      <c r="M155" s="136"/>
      <c r="N155" s="136"/>
      <c r="O155" s="136"/>
      <c r="P155" s="136"/>
      <c r="Q155" s="292">
        <f t="shared" si="93"/>
        <v>1.1441949211046524E-14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1.0731507871639684E-12</v>
      </c>
      <c r="L156" s="136"/>
      <c r="M156" s="136"/>
      <c r="N156" s="136"/>
      <c r="O156" s="136"/>
      <c r="P156" s="136"/>
      <c r="Q156" s="292">
        <f t="shared" si="93"/>
        <v>1.0731507871639684E-12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1.3276707320047077E-10</v>
      </c>
      <c r="K157" s="136"/>
      <c r="L157" s="136"/>
      <c r="M157" s="136"/>
      <c r="N157" s="136"/>
      <c r="O157" s="136"/>
      <c r="P157" s="136"/>
      <c r="Q157" s="292">
        <f t="shared" si="93"/>
        <v>1.3276707320047077E-10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3.9938240526157877E-9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3.9938240526157877E-9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1.0953140532562283E-6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1.0953140532562283E-6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4.261690591294717E-5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4.261690591294717E-5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3.772281424572223E-4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3.772281424572223E-4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4.0774070107074904E-3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4.0774070107074904E-3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0.11496484116797757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0.11496484116797757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3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2.7522326513658303E-19</v>
      </c>
      <c r="P169" s="296" t="str">
        <f t="shared" ca="1" si="100"/>
        <v/>
      </c>
      <c r="Q169" s="292">
        <f t="shared" ca="1" si="98"/>
        <v>2.7522326513658303E-19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6.5899588548291728E-18</v>
      </c>
      <c r="O170" s="296">
        <f t="shared" ca="1" si="101"/>
        <v>1.5781155640290037E-19</v>
      </c>
      <c r="P170" s="296" t="str">
        <f t="shared" ca="1" si="101"/>
        <v/>
      </c>
      <c r="Q170" s="292">
        <f t="shared" ca="1" si="98"/>
        <v>6.7477704112320733E-18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2.4992997440303371E-16</v>
      </c>
      <c r="N171" s="296">
        <f t="shared" ca="1" si="102"/>
        <v>2.1370165542681074E-18</v>
      </c>
      <c r="O171" s="296">
        <f t="shared" ca="1" si="102"/>
        <v>1.5781155640290037E-19</v>
      </c>
      <c r="P171" s="296" t="str">
        <f t="shared" ca="1" si="102"/>
        <v/>
      </c>
      <c r="Q171" s="292">
        <f t="shared" ca="1" si="98"/>
        <v>2.5222480251370469E-16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4.0052862559684434E-15</v>
      </c>
      <c r="M172" s="296">
        <f t="shared" ca="1" si="103"/>
        <v>7.2082370077569639E-17</v>
      </c>
      <c r="N172" s="296">
        <f t="shared" ca="1" si="103"/>
        <v>2.1370165542681074E-18</v>
      </c>
      <c r="O172" s="296">
        <f t="shared" ca="1" si="103"/>
        <v>1.5781155640290037E-19</v>
      </c>
      <c r="P172" s="296" t="str">
        <f t="shared" ca="1" si="103"/>
        <v/>
      </c>
      <c r="Q172" s="292">
        <f t="shared" ca="1" si="98"/>
        <v>4.0796634541566847E-15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4.0041893057158706E-13</v>
      </c>
      <c r="L173" s="296">
        <f t="shared" ca="1" si="104"/>
        <v>1.0385235614816284E-15</v>
      </c>
      <c r="M173" s="296">
        <f t="shared" ca="1" si="104"/>
        <v>7.2082370077569639E-17</v>
      </c>
      <c r="N173" s="296">
        <f t="shared" ca="1" si="104"/>
        <v>2.1370165542681074E-18</v>
      </c>
      <c r="O173" s="296">
        <f t="shared" ca="1" si="104"/>
        <v>1.5781155640290037E-19</v>
      </c>
      <c r="P173" s="296" t="str">
        <f t="shared" ca="1" si="104"/>
        <v/>
      </c>
      <c r="Q173" s="292">
        <f t="shared" ca="1" si="98"/>
        <v>4.0153183133125692E-13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1.4272514766145973E-11</v>
      </c>
      <c r="K174" s="296">
        <f t="shared" ca="1" si="105"/>
        <v>1.0880742053147089E-13</v>
      </c>
      <c r="L174" s="296">
        <f t="shared" ca="1" si="105"/>
        <v>1.0385235614816284E-15</v>
      </c>
      <c r="M174" s="296">
        <f t="shared" ca="1" si="105"/>
        <v>7.2082370077569639E-17</v>
      </c>
      <c r="N174" s="296">
        <f t="shared" ca="1" si="105"/>
        <v>2.1370165542681074E-18</v>
      </c>
      <c r="O174" s="296">
        <f t="shared" ca="1" si="105"/>
        <v>1.5781155640290037E-19</v>
      </c>
      <c r="P174" s="296" t="str">
        <f t="shared" ca="1" si="105"/>
        <v/>
      </c>
      <c r="Q174" s="292">
        <f t="shared" ca="1" si="98"/>
        <v>1.4382435087437115E-11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3.9490038841420257E-10</v>
      </c>
      <c r="J175" s="296">
        <f t="shared" ca="1" si="106"/>
        <v>1.3853730180208549E-12</v>
      </c>
      <c r="K175" s="296">
        <f t="shared" ca="1" si="106"/>
        <v>1.0880742053147089E-13</v>
      </c>
      <c r="L175" s="296">
        <f t="shared" ca="1" si="106"/>
        <v>1.0385235614816284E-15</v>
      </c>
      <c r="M175" s="296">
        <f t="shared" ca="1" si="106"/>
        <v>7.2082370077569639E-17</v>
      </c>
      <c r="N175" s="296">
        <f t="shared" ca="1" si="106"/>
        <v>2.1370165542681074E-18</v>
      </c>
      <c r="O175" s="296">
        <f t="shared" ca="1" si="106"/>
        <v>1.5781155640290037E-19</v>
      </c>
      <c r="P175" s="296" t="str">
        <f t="shared" ca="1" si="106"/>
        <v/>
      </c>
      <c r="Q175" s="292">
        <f t="shared" ca="1" si="98"/>
        <v>3.9639568175351457E-10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7.2586609581892151E-8</v>
      </c>
      <c r="I176" s="296">
        <f t="shared" ca="1" si="107"/>
        <v>3.553340358117563E-11</v>
      </c>
      <c r="J176" s="296">
        <f t="shared" ca="1" si="107"/>
        <v>1.3853730180208549E-12</v>
      </c>
      <c r="K176" s="296">
        <f t="shared" ca="1" si="107"/>
        <v>1.0880742053147089E-13</v>
      </c>
      <c r="L176" s="296">
        <f t="shared" ca="1" si="107"/>
        <v>1.0385235614816284E-15</v>
      </c>
      <c r="M176" s="296">
        <f t="shared" ca="1" si="107"/>
        <v>7.2082370077569639E-17</v>
      </c>
      <c r="N176" s="296">
        <f t="shared" ca="1" si="107"/>
        <v>2.1370165542681074E-18</v>
      </c>
      <c r="O176" s="296">
        <f t="shared" ca="1" si="107"/>
        <v>1.5781155640290037E-19</v>
      </c>
      <c r="P176" s="296" t="str">
        <f t="shared" ca="1" si="107"/>
        <v/>
      </c>
      <c r="Q176" s="292">
        <f t="shared" ca="1" si="98"/>
        <v>7.2623638278812633E-8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4.0737831241526794E-6</v>
      </c>
      <c r="H177" s="296">
        <f t="shared" ca="1" si="108"/>
        <v>4.51135619513244E-9</v>
      </c>
      <c r="I177" s="296">
        <f t="shared" ca="1" si="108"/>
        <v>3.553340358117563E-11</v>
      </c>
      <c r="J177" s="296">
        <f t="shared" ca="1" si="108"/>
        <v>1.3853730180208549E-12</v>
      </c>
      <c r="K177" s="296">
        <f t="shared" ca="1" si="108"/>
        <v>1.0880742053147089E-13</v>
      </c>
      <c r="L177" s="296">
        <f t="shared" ca="1" si="108"/>
        <v>1.0385235614816284E-15</v>
      </c>
      <c r="M177" s="296">
        <f t="shared" ca="1" si="108"/>
        <v>7.2082370077569639E-17</v>
      </c>
      <c r="N177" s="296">
        <f t="shared" ca="1" si="108"/>
        <v>2.1370165542681074E-18</v>
      </c>
      <c r="O177" s="296">
        <f t="shared" ca="1" si="108"/>
        <v>1.5781155640290037E-19</v>
      </c>
      <c r="P177" s="296" t="str">
        <f t="shared" ca="1" si="108"/>
        <v/>
      </c>
      <c r="Q177" s="292">
        <f t="shared" ca="1" si="98"/>
        <v>4.0783315090447329E-6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3.4799398101578121E-5</v>
      </c>
      <c r="G178" s="296">
        <f t="shared" ca="1" si="109"/>
        <v>3.5543936671066084E-7</v>
      </c>
      <c r="H178" s="296">
        <f t="shared" ca="1" si="109"/>
        <v>4.51135619513244E-9</v>
      </c>
      <c r="I178" s="296">
        <f t="shared" ca="1" si="109"/>
        <v>3.553340358117563E-11</v>
      </c>
      <c r="J178" s="296">
        <f t="shared" ca="1" si="109"/>
        <v>1.3853730180208549E-12</v>
      </c>
      <c r="K178" s="296">
        <f t="shared" ca="1" si="109"/>
        <v>1.0880742053147089E-13</v>
      </c>
      <c r="L178" s="296">
        <f t="shared" ca="1" si="109"/>
        <v>1.0385235614816284E-15</v>
      </c>
      <c r="M178" s="296">
        <f t="shared" ca="1" si="109"/>
        <v>7.2082370077569639E-17</v>
      </c>
      <c r="N178" s="296">
        <f t="shared" ca="1" si="109"/>
        <v>2.1370165542681074E-18</v>
      </c>
      <c r="O178" s="296">
        <f t="shared" ca="1" si="109"/>
        <v>1.5781155640290037E-19</v>
      </c>
      <c r="P178" s="296" t="str">
        <f t="shared" ca="1" si="109"/>
        <v/>
      </c>
      <c r="Q178" s="292">
        <f t="shared" ca="1" si="98"/>
        <v>3.5159385853180827E-5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3.2072889348941711E-4</v>
      </c>
      <c r="F179" s="296">
        <f t="shared" ca="1" si="110"/>
        <v>2.9391193282607707E-6</v>
      </c>
      <c r="G179" s="296">
        <f t="shared" ca="1" si="110"/>
        <v>3.5543936671066084E-7</v>
      </c>
      <c r="H179" s="296">
        <f t="shared" ca="1" si="110"/>
        <v>4.51135619513244E-9</v>
      </c>
      <c r="I179" s="296">
        <f t="shared" ca="1" si="110"/>
        <v>3.553340358117563E-11</v>
      </c>
      <c r="J179" s="296">
        <f t="shared" ca="1" si="110"/>
        <v>1.3853730180208549E-12</v>
      </c>
      <c r="K179" s="296">
        <f t="shared" ca="1" si="110"/>
        <v>1.0880742053147089E-13</v>
      </c>
      <c r="L179" s="296">
        <f t="shared" ca="1" si="110"/>
        <v>1.0385235614816284E-15</v>
      </c>
      <c r="M179" s="296">
        <f t="shared" ca="1" si="110"/>
        <v>7.2082370077569639E-17</v>
      </c>
      <c r="N179" s="296">
        <f t="shared" ca="1" si="110"/>
        <v>2.1370165542681074E-18</v>
      </c>
      <c r="O179" s="296">
        <f t="shared" ca="1" si="110"/>
        <v>1.5781155640290037E-19</v>
      </c>
      <c r="P179" s="296" t="str">
        <f t="shared" ca="1" si="110"/>
        <v/>
      </c>
      <c r="Q179" s="292">
        <f t="shared" ca="1" si="98"/>
        <v>3.2402800056928065E-4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3.6598282979487286E-3</v>
      </c>
      <c r="E180" s="297">
        <f t="shared" ca="1" si="111"/>
        <v>2.3388777736673698E-5</v>
      </c>
      <c r="F180" s="297">
        <f t="shared" ca="1" si="111"/>
        <v>2.9391193282607707E-6</v>
      </c>
      <c r="G180" s="297">
        <f t="shared" ca="1" si="111"/>
        <v>3.5543936671066084E-7</v>
      </c>
      <c r="H180" s="297">
        <f t="shared" ca="1" si="111"/>
        <v>4.51135619513244E-9</v>
      </c>
      <c r="I180" s="297">
        <f t="shared" ca="1" si="111"/>
        <v>3.553340358117563E-11</v>
      </c>
      <c r="J180" s="297">
        <f t="shared" ca="1" si="111"/>
        <v>1.3853730180208549E-12</v>
      </c>
      <c r="K180" s="297">
        <f t="shared" ca="1" si="111"/>
        <v>1.0880742053147089E-13</v>
      </c>
      <c r="L180" s="297">
        <f t="shared" ca="1" si="111"/>
        <v>1.0385235614816284E-15</v>
      </c>
      <c r="M180" s="297">
        <f t="shared" ca="1" si="111"/>
        <v>7.2082370077569639E-17</v>
      </c>
      <c r="N180" s="297">
        <f t="shared" ca="1" si="111"/>
        <v>2.1370165542681074E-18</v>
      </c>
      <c r="O180" s="297">
        <f t="shared" ca="1" si="111"/>
        <v>1.5781155640290037E-19</v>
      </c>
      <c r="P180" s="297" t="str">
        <f t="shared" ca="1" si="111"/>
        <v/>
      </c>
      <c r="Q180" s="293">
        <f t="shared" ca="1" si="98"/>
        <v>3.686516182765266E-3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3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636708.92906405963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2.0156810484401889E-7</v>
      </c>
      <c r="F186" s="35">
        <f t="shared" ca="1" si="113"/>
        <v>1.6870539499209404E-7</v>
      </c>
      <c r="G186" s="35">
        <f t="shared" ca="1" si="113"/>
        <v>2.1085544772200098E-7</v>
      </c>
      <c r="H186" s="35">
        <f t="shared" ca="1" si="113"/>
        <v>2.5592202152992097E-7</v>
      </c>
      <c r="I186" s="35">
        <f t="shared" ca="1" si="113"/>
        <v>3.6828049384264431E-7</v>
      </c>
      <c r="J186" s="35">
        <f t="shared" ca="1" si="113"/>
        <v>1.4569509232895051E-7</v>
      </c>
      <c r="K186" s="35">
        <f t="shared" ca="1" si="113"/>
        <v>1.48414841226736E-7</v>
      </c>
      <c r="L186" s="35">
        <f t="shared" ca="1" si="113"/>
        <v>1.0930648678784182E-7</v>
      </c>
      <c r="M186" s="35">
        <f t="shared" ca="1" si="113"/>
        <v>1.6811687872620989E-7</v>
      </c>
      <c r="N186" s="35">
        <f t="shared" ca="1" si="113"/>
        <v>1.7775070988622282E-7</v>
      </c>
      <c r="O186" s="35">
        <f t="shared" ca="1" si="113"/>
        <v>1.6554645226728267E-7</v>
      </c>
      <c r="P186" s="130">
        <f t="shared" ca="1" si="113"/>
        <v>7.2268011396875139E-8</v>
      </c>
      <c r="Q186" s="294">
        <f ca="1"/>
        <v>855792.22170367569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1.6870539499209404E-7</v>
      </c>
      <c r="F187" s="35">
        <f t="shared" ca="1" si="113"/>
        <v>3.4618742164595208E-6</v>
      </c>
      <c r="G187" s="35">
        <f t="shared" ca="1" si="113"/>
        <v>4.3268031701240565E-6</v>
      </c>
      <c r="H187" s="35">
        <f t="shared" ca="1" si="113"/>
        <v>5.2515798193658865E-6</v>
      </c>
      <c r="I187" s="35">
        <f t="shared" ca="1" si="113"/>
        <v>7.5572019858557364E-6</v>
      </c>
      <c r="J187" s="35">
        <f t="shared" ca="1" si="113"/>
        <v>2.989697416741886E-6</v>
      </c>
      <c r="K187" s="35">
        <f t="shared" ca="1" si="113"/>
        <v>3.0455073010963788E-6</v>
      </c>
      <c r="L187" s="35">
        <f t="shared" ca="1" si="113"/>
        <v>2.2429947087367059E-6</v>
      </c>
      <c r="M187" s="35">
        <f t="shared" ca="1" si="113"/>
        <v>3.4497977248516097E-6</v>
      </c>
      <c r="N187" s="35">
        <f t="shared" ca="1" si="113"/>
        <v>3.6474861965222163E-6</v>
      </c>
      <c r="O187" s="35">
        <f t="shared" ca="1" si="113"/>
        <v>3.3970519719141743E-6</v>
      </c>
      <c r="P187" s="130">
        <f t="shared" ca="1" si="113"/>
        <v>1.4829565192113093E-6</v>
      </c>
      <c r="Q187" s="294">
        <f ca="1"/>
        <v>716267.90808696928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2.1085544772200098E-7</v>
      </c>
      <c r="F188" s="35">
        <f t="shared" ca="1" si="113"/>
        <v>4.3268031701240565E-6</v>
      </c>
      <c r="G188" s="35">
        <f t="shared" ca="1" si="113"/>
        <v>2.021391743037776E-4</v>
      </c>
      <c r="H188" s="35">
        <f t="shared" ca="1" si="113"/>
        <v>2.4534280084817571E-4</v>
      </c>
      <c r="I188" s="35">
        <f t="shared" ca="1" si="113"/>
        <v>3.5305663544291712E-4</v>
      </c>
      <c r="J188" s="35">
        <f t="shared" ca="1" si="113"/>
        <v>1.3967239633436214E-4</v>
      </c>
      <c r="K188" s="35">
        <f t="shared" ca="1" si="113"/>
        <v>1.4227971714324541E-4</v>
      </c>
      <c r="L188" s="35">
        <f t="shared" ca="1" si="113"/>
        <v>1.0478801104760683E-4</v>
      </c>
      <c r="M188" s="35">
        <f t="shared" ca="1" si="113"/>
        <v>1.6116731827127721E-4</v>
      </c>
      <c r="N188" s="35">
        <f t="shared" ca="1" si="113"/>
        <v>1.7040290927499883E-4</v>
      </c>
      <c r="O188" s="35">
        <f t="shared" ca="1" si="113"/>
        <v>1.5870314725919516E-4</v>
      </c>
      <c r="P188" s="130">
        <f t="shared" ca="1" si="113"/>
        <v>6.9280620017938887E-5</v>
      </c>
      <c r="Q188" s="294">
        <f ca="1"/>
        <v>895223.24081963452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2.5592202152992097E-7</v>
      </c>
      <c r="F189" s="35">
        <f t="shared" ca="1" si="113"/>
        <v>5.2515798193658865E-6</v>
      </c>
      <c r="G189" s="35">
        <f t="shared" ca="1" si="113"/>
        <v>2.4534280084817571E-4</v>
      </c>
      <c r="H189" s="35">
        <f t="shared" ca="1" si="113"/>
        <v>4.8165125679520615E-3</v>
      </c>
      <c r="I189" s="35">
        <f t="shared" ca="1" si="113"/>
        <v>6.9311254128136919E-3</v>
      </c>
      <c r="J189" s="35">
        <f t="shared" ca="1" si="113"/>
        <v>2.7420158652087015E-3</v>
      </c>
      <c r="K189" s="35">
        <f t="shared" ca="1" si="113"/>
        <v>2.793202178404989E-3</v>
      </c>
      <c r="L189" s="35">
        <f t="shared" ca="1" si="113"/>
        <v>2.0571737602923454E-3</v>
      </c>
      <c r="M189" s="35">
        <f t="shared" ca="1" si="113"/>
        <v>3.1639991526676518E-3</v>
      </c>
      <c r="N189" s="35">
        <f t="shared" ca="1" si="113"/>
        <v>3.3453101183373471E-3</v>
      </c>
      <c r="O189" s="35">
        <f t="shared" ca="1" si="113"/>
        <v>3.1156231228504135E-3</v>
      </c>
      <c r="P189" s="130">
        <f t="shared" ca="1" si="113"/>
        <v>1.3601009521302817E-3</v>
      </c>
      <c r="Q189" s="294">
        <f ca="1"/>
        <v>1086561.1677872846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3.6828049384264431E-7</v>
      </c>
      <c r="F190" s="35">
        <f t="shared" ca="1" si="113"/>
        <v>7.5572019858557364E-6</v>
      </c>
      <c r="G190" s="35">
        <f t="shared" ca="1" si="113"/>
        <v>3.5305663544291712E-4</v>
      </c>
      <c r="H190" s="35">
        <f t="shared" ca="1" si="113"/>
        <v>6.9311254128136919E-3</v>
      </c>
      <c r="I190" s="35">
        <f t="shared" ca="1" si="113"/>
        <v>0.98168116353034651</v>
      </c>
      <c r="J190" s="35">
        <f t="shared" ca="1" si="113"/>
        <v>0.38836194191500234</v>
      </c>
      <c r="K190" s="35">
        <f t="shared" ca="1" si="113"/>
        <v>0.395611650512464</v>
      </c>
      <c r="L190" s="35">
        <f t="shared" ca="1" si="113"/>
        <v>0.29136519833480778</v>
      </c>
      <c r="M190" s="35">
        <f t="shared" ca="1" si="113"/>
        <v>0.44812901002449385</v>
      </c>
      <c r="N190" s="35">
        <f t="shared" ca="1" si="113"/>
        <v>0.47380875885869966</v>
      </c>
      <c r="O190" s="35">
        <f t="shared" ca="1" si="113"/>
        <v>0.44127733235174971</v>
      </c>
      <c r="P190" s="130">
        <f t="shared" ca="1" si="113"/>
        <v>0.19263617460125687</v>
      </c>
      <c r="Q190" s="294">
        <f ca="1"/>
        <v>1563598.4784379217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1.4569509232895051E-7</v>
      </c>
      <c r="F191" s="35">
        <f t="shared" ca="1" si="113"/>
        <v>2.989697416741886E-6</v>
      </c>
      <c r="G191" s="35">
        <f t="shared" ca="1" si="113"/>
        <v>1.3967239633436214E-4</v>
      </c>
      <c r="H191" s="35">
        <f t="shared" ca="1" si="113"/>
        <v>2.7420158652087015E-3</v>
      </c>
      <c r="I191" s="35">
        <f t="shared" ca="1" si="113"/>
        <v>0.38836194191500234</v>
      </c>
      <c r="J191" s="35">
        <f t="shared" ca="1" si="113"/>
        <v>5.5032002124491592</v>
      </c>
      <c r="K191" s="35">
        <f t="shared" ca="1" si="113"/>
        <v>5.6059306646067943</v>
      </c>
      <c r="L191" s="35">
        <f t="shared" ca="1" si="113"/>
        <v>4.1287285089519354</v>
      </c>
      <c r="M191" s="35">
        <f t="shared" ca="1" si="113"/>
        <v>6.350116726193451</v>
      </c>
      <c r="N191" s="35">
        <f t="shared" ca="1" si="113"/>
        <v>6.7140061396184469</v>
      </c>
      <c r="O191" s="35">
        <f t="shared" ca="1" si="113"/>
        <v>6.2530264865104614</v>
      </c>
      <c r="P191" s="130">
        <f t="shared" ca="1" si="113"/>
        <v>2.7297098983582919</v>
      </c>
      <c r="Q191" s="294">
        <f ca="1"/>
        <v>618573.69176537392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1.48414841226736E-7</v>
      </c>
      <c r="F192" s="35">
        <f t="shared" ca="1" si="113"/>
        <v>3.0455073010963788E-6</v>
      </c>
      <c r="G192" s="35">
        <f t="shared" ca="1" si="113"/>
        <v>1.4227971714324541E-4</v>
      </c>
      <c r="H192" s="35">
        <f t="shared" ca="1" si="113"/>
        <v>2.793202178404989E-3</v>
      </c>
      <c r="I192" s="35">
        <f t="shared" ca="1" si="113"/>
        <v>0.395611650512464</v>
      </c>
      <c r="J192" s="35">
        <f t="shared" ca="1" si="113"/>
        <v>5.6059306646067943</v>
      </c>
      <c r="K192" s="35">
        <f t="shared" ca="1" si="113"/>
        <v>157.38981429422702</v>
      </c>
      <c r="L192" s="35">
        <f t="shared" ca="1" si="113"/>
        <v>115.91649133263137</v>
      </c>
      <c r="M192" s="35">
        <f t="shared" ca="1" si="113"/>
        <v>178.2832774925792</v>
      </c>
      <c r="N192" s="35">
        <f t="shared" ca="1" si="113"/>
        <v>188.49968768904967</v>
      </c>
      <c r="O192" s="35">
        <f t="shared" ca="1" si="113"/>
        <v>175.55741167158985</v>
      </c>
      <c r="P192" s="130">
        <f t="shared" ca="1" si="113"/>
        <v>76.638217574148229</v>
      </c>
      <c r="Q192" s="294">
        <f ca="1"/>
        <v>630120.85570538871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1.0930648678784182E-7</v>
      </c>
      <c r="F193" s="35">
        <f t="shared" ca="1" si="113"/>
        <v>2.2429947087367059E-6</v>
      </c>
      <c r="G193" s="35">
        <f t="shared" ca="1" si="113"/>
        <v>1.0478801104760683E-4</v>
      </c>
      <c r="H193" s="35">
        <f t="shared" ca="1" si="113"/>
        <v>2.0571737602923454E-3</v>
      </c>
      <c r="I193" s="35">
        <f t="shared" ca="1" si="113"/>
        <v>0.29136519833480778</v>
      </c>
      <c r="J193" s="35">
        <f t="shared" ca="1" si="113"/>
        <v>4.1287285089519354</v>
      </c>
      <c r="K193" s="35">
        <f t="shared" ca="1" si="113"/>
        <v>115.91649133263137</v>
      </c>
      <c r="L193" s="35">
        <f t="shared" ca="1" si="113"/>
        <v>15640.942472093762</v>
      </c>
      <c r="M193" s="35">
        <f t="shared" ca="1" si="113"/>
        <v>24056.27063879884</v>
      </c>
      <c r="N193" s="35">
        <f t="shared" ca="1" si="113"/>
        <v>25434.799977611936</v>
      </c>
      <c r="O193" s="35">
        <f t="shared" ca="1" si="113"/>
        <v>23688.46179639352</v>
      </c>
      <c r="P193" s="130">
        <f t="shared" ca="1" si="113"/>
        <v>10341.013072948457</v>
      </c>
      <c r="Q193" s="294">
        <f ca="1"/>
        <v>464079.57869712712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1.6811687872620989E-7</v>
      </c>
      <c r="F194" s="35">
        <f t="shared" ca="1" si="113"/>
        <v>3.4497977248516097E-6</v>
      </c>
      <c r="G194" s="35">
        <f t="shared" ca="1" si="113"/>
        <v>1.6116731827127721E-4</v>
      </c>
      <c r="H194" s="35">
        <f t="shared" ca="1" si="113"/>
        <v>3.1639991526676518E-3</v>
      </c>
      <c r="I194" s="35">
        <f t="shared" ca="1" si="113"/>
        <v>0.44812901002449385</v>
      </c>
      <c r="J194" s="35">
        <f t="shared" ca="1" si="113"/>
        <v>6.350116726193451</v>
      </c>
      <c r="K194" s="35">
        <f t="shared" ca="1" si="113"/>
        <v>178.2832774925792</v>
      </c>
      <c r="L194" s="35">
        <f t="shared" ca="1" si="113"/>
        <v>24056.27063879884</v>
      </c>
      <c r="M194" s="35">
        <f t="shared" ca="1" si="113"/>
        <v>2077773.5136395856</v>
      </c>
      <c r="N194" s="35">
        <f t="shared" ca="1" si="113"/>
        <v>2196839.0076626427</v>
      </c>
      <c r="O194" s="35">
        <f t="shared" ca="1" si="113"/>
        <v>2046005.3529671812</v>
      </c>
      <c r="P194" s="130">
        <f t="shared" ca="1" si="113"/>
        <v>893167.66467197705</v>
      </c>
      <c r="Q194" s="294">
        <f ca="1"/>
        <v>713769.26057981793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1.7775070988622282E-7</v>
      </c>
      <c r="F195" s="35">
        <f t="shared" ca="1" si="113"/>
        <v>3.6474861965222163E-6</v>
      </c>
      <c r="G195" s="35">
        <f t="shared" ca="1" si="113"/>
        <v>1.7040290927499883E-4</v>
      </c>
      <c r="H195" s="35">
        <f t="shared" ca="1" si="113"/>
        <v>3.3453101183373471E-3</v>
      </c>
      <c r="I195" s="35">
        <f t="shared" ca="1" si="113"/>
        <v>0.47380875885869966</v>
      </c>
      <c r="J195" s="35">
        <f t="shared" ca="1" si="113"/>
        <v>6.7140061396184469</v>
      </c>
      <c r="K195" s="35">
        <f t="shared" ca="1" si="113"/>
        <v>188.49968768904967</v>
      </c>
      <c r="L195" s="35">
        <f t="shared" ca="1" si="113"/>
        <v>25434.799977611936</v>
      </c>
      <c r="M195" s="35">
        <f t="shared" ca="1" si="113"/>
        <v>2196839.0076626427</v>
      </c>
      <c r="N195" s="35">
        <f t="shared" ca="1" si="113"/>
        <v>20024284.764741749</v>
      </c>
      <c r="O195" s="35">
        <f t="shared" ca="1" si="113"/>
        <v>18649429.327819146</v>
      </c>
      <c r="P195" s="130">
        <f t="shared" ca="1" si="113"/>
        <v>8141262.7860609936</v>
      </c>
      <c r="Q195" s="294">
        <f ca="1"/>
        <v>754671.35557309829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1.6554645226728267E-7</v>
      </c>
      <c r="F196" s="35">
        <f t="shared" ca="1" si="113"/>
        <v>3.3970519719141743E-6</v>
      </c>
      <c r="G196" s="35">
        <f t="shared" ca="1" si="113"/>
        <v>1.5870314725919516E-4</v>
      </c>
      <c r="H196" s="35">
        <f t="shared" ca="1" si="113"/>
        <v>3.1156231228504135E-3</v>
      </c>
      <c r="I196" s="35">
        <f t="shared" ca="1" si="113"/>
        <v>0.44127733235174971</v>
      </c>
      <c r="J196" s="35">
        <f t="shared" ca="1" si="113"/>
        <v>6.2530264865104614</v>
      </c>
      <c r="K196" s="35">
        <f t="shared" ca="1" si="113"/>
        <v>175.55741167158985</v>
      </c>
      <c r="L196" s="35">
        <f t="shared" ca="1" si="113"/>
        <v>23688.46179639352</v>
      </c>
      <c r="M196" s="35">
        <f t="shared" ca="1" si="113"/>
        <v>2046005.3529671812</v>
      </c>
      <c r="N196" s="35">
        <f t="shared" ca="1" si="113"/>
        <v>18649429.327819146</v>
      </c>
      <c r="O196" s="35">
        <f t="shared" ca="1" si="113"/>
        <v>160071989.12243906</v>
      </c>
      <c r="P196" s="130">
        <f t="shared" ca="1" si="113"/>
        <v>69878177.247457236</v>
      </c>
      <c r="Q196" s="294">
        <f ca="1"/>
        <v>702856.07085809344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7.2268011396875139E-8</v>
      </c>
      <c r="F197" s="46">
        <f t="shared" ca="1" si="113"/>
        <v>1.4829565192113093E-6</v>
      </c>
      <c r="G197" s="46">
        <f t="shared" ca="1" si="113"/>
        <v>6.9280620017938887E-5</v>
      </c>
      <c r="H197" s="46">
        <f t="shared" ca="1" si="113"/>
        <v>1.3601009521302817E-3</v>
      </c>
      <c r="I197" s="46">
        <f t="shared" ca="1" si="113"/>
        <v>0.19263617460125687</v>
      </c>
      <c r="J197" s="46">
        <f t="shared" ca="1" si="113"/>
        <v>2.7297098983582919</v>
      </c>
      <c r="K197" s="46">
        <f t="shared" ca="1" si="113"/>
        <v>76.638217574148229</v>
      </c>
      <c r="L197" s="46">
        <f t="shared" ca="1" si="113"/>
        <v>10341.013072948457</v>
      </c>
      <c r="M197" s="46">
        <f t="shared" ca="1" si="113"/>
        <v>893167.66467197705</v>
      </c>
      <c r="N197" s="46">
        <f t="shared" ca="1" si="113"/>
        <v>8141262.7860609936</v>
      </c>
      <c r="O197" s="46">
        <f t="shared" ca="1" si="113"/>
        <v>69878177.247457236</v>
      </c>
      <c r="P197" s="131">
        <f t="shared" ca="1" si="113"/>
        <v>347057471.20600539</v>
      </c>
      <c r="Q197" s="295">
        <f ca="1"/>
        <v>306826.33087857545</v>
      </c>
    </row>
    <row r="198" spans="1:30" ht="15.6">
      <c r="C198" s="95" t="s">
        <v>192</v>
      </c>
      <c r="D198" s="260">
        <f t="array" aca="1" ref="D198:P198" ca="1">TRANSPOSE(Q185:Q197)</f>
        <v>636708.92906405963</v>
      </c>
      <c r="E198" s="261">
        <f ca="1"/>
        <v>855792.22170367569</v>
      </c>
      <c r="F198" s="261">
        <f ca="1"/>
        <v>716267.90808696928</v>
      </c>
      <c r="G198" s="261">
        <f ca="1"/>
        <v>895223.24081963452</v>
      </c>
      <c r="H198" s="261">
        <f ca="1"/>
        <v>1086561.1677872846</v>
      </c>
      <c r="I198" s="261">
        <f ca="1"/>
        <v>1563598.4784379217</v>
      </c>
      <c r="J198" s="261">
        <f ca="1"/>
        <v>618573.69176537392</v>
      </c>
      <c r="K198" s="261">
        <f ca="1"/>
        <v>630120.85570538871</v>
      </c>
      <c r="L198" s="261">
        <f ca="1"/>
        <v>464079.57869712712</v>
      </c>
      <c r="M198" s="261">
        <f ca="1"/>
        <v>713769.26057981793</v>
      </c>
      <c r="N198" s="261">
        <f ca="1"/>
        <v>754671.35557309829</v>
      </c>
      <c r="O198" s="261">
        <f ca="1"/>
        <v>702856.07085809344</v>
      </c>
      <c r="P198" s="262">
        <f ca="1"/>
        <v>306826.33087857545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170" priority="15" stopIfTrue="1" operator="lessThan">
      <formula>1</formula>
    </cfRule>
  </conditionalFormatting>
  <conditionalFormatting sqref="D133:P145 D185:P197">
    <cfRule type="expression" dxfId="169" priority="14">
      <formula>$C133=D$132</formula>
    </cfRule>
  </conditionalFormatting>
  <conditionalFormatting sqref="R77:AA78">
    <cfRule type="expression" dxfId="168" priority="16">
      <formula>AND(#REF!&lt;=$J$1, $C77+#REF!&gt;27)</formula>
    </cfRule>
  </conditionalFormatting>
  <conditionalFormatting sqref="D77:P77">
    <cfRule type="expression" dxfId="167" priority="17">
      <formula>AND(D$63&lt;=$J$1, $C77+D$63&gt;27)</formula>
    </cfRule>
  </conditionalFormatting>
  <conditionalFormatting sqref="D146:P146 D198:P198">
    <cfRule type="expression" dxfId="166" priority="18">
      <formula>AND(D$63&lt;=$J$1-1, $C146+D$63&gt;26)</formula>
    </cfRule>
  </conditionalFormatting>
  <conditionalFormatting sqref="Q77:Q78">
    <cfRule type="expression" dxfId="165" priority="19">
      <formula>AND(#REF!&lt;=$J$1, $C77+#REF!&gt;27)</formula>
    </cfRule>
  </conditionalFormatting>
  <conditionalFormatting sqref="E97:Q97">
    <cfRule type="cellIs" dxfId="164" priority="13" stopIfTrue="1" operator="lessThan">
      <formula>1</formula>
    </cfRule>
  </conditionalFormatting>
  <conditionalFormatting sqref="E114:Q114">
    <cfRule type="cellIs" dxfId="163" priority="11" stopIfTrue="1" operator="lessThan">
      <formula>1</formula>
    </cfRule>
  </conditionalFormatting>
  <conditionalFormatting sqref="K5">
    <cfRule type="cellIs" dxfId="162" priority="12" stopIfTrue="1" operator="lessThan">
      <formula>1</formula>
    </cfRule>
  </conditionalFormatting>
  <conditionalFormatting sqref="O5">
    <cfRule type="cellIs" dxfId="161" priority="10" stopIfTrue="1" operator="lessThan">
      <formula>1</formula>
    </cfRule>
  </conditionalFormatting>
  <conditionalFormatting sqref="E149:Q149">
    <cfRule type="cellIs" dxfId="160" priority="9" stopIfTrue="1" operator="lessThan">
      <formula>1</formula>
    </cfRule>
  </conditionalFormatting>
  <conditionalFormatting sqref="E166:Q166">
    <cfRule type="cellIs" dxfId="159" priority="8" stopIfTrue="1" operator="lessThan">
      <formula>1</formula>
    </cfRule>
  </conditionalFormatting>
  <conditionalFormatting sqref="Q183">
    <cfRule type="cellIs" dxfId="158" priority="7" stopIfTrue="1" operator="lessThan">
      <formula>1</formula>
    </cfRule>
  </conditionalFormatting>
  <conditionalFormatting sqref="E96:Q96">
    <cfRule type="cellIs" dxfId="157" priority="6" stopIfTrue="1" operator="lessThan">
      <formula>1</formula>
    </cfRule>
  </conditionalFormatting>
  <conditionalFormatting sqref="E113:Q113">
    <cfRule type="cellIs" dxfId="156" priority="5" stopIfTrue="1" operator="lessThan">
      <formula>1</formula>
    </cfRule>
  </conditionalFormatting>
  <conditionalFormatting sqref="Q130">
    <cfRule type="cellIs" dxfId="155" priority="4" stopIfTrue="1" operator="lessThan">
      <formula>1</formula>
    </cfRule>
  </conditionalFormatting>
  <conditionalFormatting sqref="E148:Q148">
    <cfRule type="cellIs" dxfId="154" priority="3" stopIfTrue="1" operator="lessThan">
      <formula>1</formula>
    </cfRule>
  </conditionalFormatting>
  <conditionalFormatting sqref="E165:Q165">
    <cfRule type="cellIs" dxfId="153" priority="2" stopIfTrue="1" operator="lessThan">
      <formula>1</formula>
    </cfRule>
  </conditionalFormatting>
  <conditionalFormatting sqref="Q182">
    <cfRule type="cellIs" dxfId="152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30E6-B4EA-4F31-B65F-D45972278005}">
  <sheetPr codeName="Sheet10">
    <tabColor theme="9" tint="0.79998168889431442"/>
    <pageSetUpPr fitToPage="1"/>
  </sheetPr>
  <dimension ref="A1:AP202"/>
  <sheetViews>
    <sheetView topLeftCell="A22" zoomScaleNormal="100" workbookViewId="0">
      <selection activeCell="O40" sqref="O40: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198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4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4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-1.0017631160011139E-2</v>
      </c>
      <c r="E9" s="150">
        <f ca="1">SUMPRODUCT(J40:J52, M40:M52)</f>
        <v>-1.4399030643373695E-2</v>
      </c>
      <c r="F9" s="150" cm="1">
        <f t="array" aca="1" ref="F9" ca="1">MMULT(TRANSPOSE(S183:S195), MMULT(D183:P195, S183:S195))</f>
        <v>1.5970000610754497E-2</v>
      </c>
      <c r="G9" s="160" cm="1">
        <f t="array" aca="1" ref="G9" ca="1">MMULT(TRANSPOSE(R183:R195), MMULT(D183:P195, R183:R195))</f>
        <v>1.7463661564710885E-3</v>
      </c>
      <c r="H9" s="151">
        <f ca="1">$E$53*SQRT(EXP(2*D9+2*F9)-EXP(2*D9+F9))</f>
        <v>1103328.1310289693</v>
      </c>
      <c r="I9" s="47">
        <f ca="1">IFERROR(H9/$G$53,"")</f>
        <v>0.36114452138385555</v>
      </c>
      <c r="J9" s="151">
        <f ca="1">$E$53*SQRT(EXP(2*E9+2*G9)-EXP(2*E9+G9))</f>
        <v>359403.12263177434</v>
      </c>
      <c r="K9" s="47">
        <f ca="1">IFERROR(J9/$G$53,"")</f>
        <v>0.11764085864978939</v>
      </c>
      <c r="L9" s="58">
        <f ca="1">SQRT(SUMSQ(L18:L31))</f>
        <v>267062.95683163148</v>
      </c>
      <c r="M9" s="46">
        <f ca="1">SQRT(SUMSQ(M18:M31))</f>
        <v>184010.7994970631</v>
      </c>
      <c r="N9" s="46">
        <f ca="1">SQRT(L9^2+H9^2)</f>
        <v>1135189.6703333466</v>
      </c>
      <c r="O9" s="131">
        <f ca="1">SQRT(M9^2+J9^2)</f>
        <v>403770.45321447012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-1.0017631160011139E-2</v>
      </c>
      <c r="E10" s="154">
        <f ca="1">SUMPRODUCT(J40:J52, M40:M52)</f>
        <v>-1.4399030643373695E-2</v>
      </c>
      <c r="F10" s="154" cm="1">
        <f t="array" aca="1" ref="F10" ca="1">MMULT(TRANSPOSE(S166:S178), MMULT(D166:P178, S166:S178))</f>
        <v>1.6995220184943371E-2</v>
      </c>
      <c r="G10" s="159" cm="1">
        <f t="array" aca="1" ref="G10" ca="1">MMULT(TRANSPOSE(R166:R178), MMULT(D166:P178, R166:R178))</f>
        <v>2.1740252154214563E-3</v>
      </c>
      <c r="H10" s="156">
        <f ca="1">$E$53*SQRT(EXP(2*D10+2*F10)-EXP(2*D10+F10))</f>
        <v>1139068.557525527</v>
      </c>
      <c r="I10" s="157">
        <f ca="1">IFERROR(H10/$G$53,"")</f>
        <v>0.37284318006766576</v>
      </c>
      <c r="J10" s="156">
        <f ca="1">$E$53*SQRT(EXP(2*E10+2*G10)-EXP(2*E10+G10))</f>
        <v>401130.60081636067</v>
      </c>
      <c r="K10" s="157">
        <f ca="1">IFERROR(J10/$G$53,"")</f>
        <v>0.13129921622603796</v>
      </c>
      <c r="L10" s="362">
        <f ca="1">L9</f>
        <v>267062.95683163148</v>
      </c>
      <c r="M10" s="155">
        <f ca="1">M9</f>
        <v>184010.7994970631</v>
      </c>
      <c r="N10" s="155">
        <f ca="1">SQRT(L10^2+H10^2)</f>
        <v>1169957.1794108271</v>
      </c>
      <c r="O10" s="158">
        <f ca="1">SQRT(M10^2+J10^2)</f>
        <v>441322.7087323321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-1.0017631160011139E-2</v>
      </c>
      <c r="E11" s="154">
        <f ca="1">SUMPRODUCT(J40:J52, M40:M52)</f>
        <v>-1.4399030643373695E-2</v>
      </c>
      <c r="F11" s="154" cm="1">
        <f t="array" aca="1" ref="F11" ca="1">MMULT(TRANSPOSE(S149:S161), MMULT(D149:P161, S149:S161))</f>
        <v>7.6995966196134616E-3</v>
      </c>
      <c r="G11" s="159" cm="1">
        <f t="array" aca="1" ref="G11" ca="1">MMULT(TRANSPOSE(R149:R161), MMULT(D149:P161, R149:R161))</f>
        <v>1.6415679217517919E-3</v>
      </c>
      <c r="H11" s="156">
        <f ca="1">$E$53*SQRT(EXP(2*D11+2*F11)-EXP(2*D11+F11))</f>
        <v>761360.94832683378</v>
      </c>
      <c r="I11" s="157">
        <f ca="1">IFERROR(H11/$G$53,"")</f>
        <v>0.24921084449049843</v>
      </c>
      <c r="J11" s="156">
        <f ca="1">$E$53*SQRT(EXP(2*E11+2*G11)-EXP(2*E11+G11))</f>
        <v>348425.13994518085</v>
      </c>
      <c r="K11" s="157">
        <f ca="1">IFERROR(J11/$G$53,"")</f>
        <v>0.11404751393971423</v>
      </c>
      <c r="L11" s="362">
        <f ca="1">L9</f>
        <v>267062.95683163148</v>
      </c>
      <c r="M11" s="155">
        <f ca="1">M9</f>
        <v>184010.7994970631</v>
      </c>
      <c r="N11" s="155">
        <f ca="1">SQRT(L11^2+H11^2)</f>
        <v>806841.44449128874</v>
      </c>
      <c r="O11" s="158">
        <f ca="1">SQRT(M11^2+J11^2)</f>
        <v>394030.52226619096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-1.0017631160011139E-2</v>
      </c>
      <c r="E13" s="207" t="s">
        <v>32</v>
      </c>
      <c r="F13" s="154">
        <f ca="1">SUMPRODUCT(J40:J52,J40:J52,T132:T144)</f>
        <v>5.5323974817165413E-3</v>
      </c>
      <c r="G13" s="206" t="s">
        <v>32</v>
      </c>
      <c r="H13" s="156">
        <f ca="1">$E$53*SQRT(EXP(2*D13+2*F13)-EXP(2*D13+F13))</f>
        <v>644328.1961442614</v>
      </c>
      <c r="I13" s="157">
        <f ca="1">IFERROR(H13/$G$53,"")</f>
        <v>0.21090334911847955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4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4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402916.32413877104</v>
      </c>
      <c r="F19" s="34">
        <f t="array" aca="1" ref="F19:F31" ca="1">'Triangle 3'!$Q$5:$Q$17</f>
        <v>402916.32413877104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557360.96873723913</v>
      </c>
      <c r="F20" s="34">
        <f ca="1"/>
        <v>551245.13477689249</v>
      </c>
      <c r="G20" s="217">
        <f t="shared" ca="1" si="2"/>
        <v>6115.8339603466447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0</v>
      </c>
      <c r="M20" s="35">
        <f t="shared" ref="M20:M31" ca="1" si="11">ABS(H41-1)*E41</f>
        <v>0</v>
      </c>
      <c r="N20" s="35">
        <f t="shared" ca="1" si="8"/>
        <v>0</v>
      </c>
      <c r="O20" s="130">
        <f t="shared" ca="1" si="9"/>
        <v>0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1012864.4005558984</v>
      </c>
      <c r="F21" s="34">
        <f ca="1"/>
        <v>971016.66341316479</v>
      </c>
      <c r="G21" s="217">
        <f t="shared" ca="1" si="2"/>
        <v>41847.737142733647</v>
      </c>
      <c r="H21" s="129">
        <f t="shared" ca="1" si="3"/>
        <v>15368.036098077511</v>
      </c>
      <c r="I21" s="36">
        <f t="shared" ca="1" si="4"/>
        <v>0.36723696781167497</v>
      </c>
      <c r="J21" s="101">
        <f t="shared" ca="1" si="5"/>
        <v>15368.036098077511</v>
      </c>
      <c r="K21" s="38">
        <f t="shared" ca="1" si="6"/>
        <v>0.36723696781167497</v>
      </c>
      <c r="L21" s="35">
        <f t="shared" ca="1" si="7"/>
        <v>816.82829078298084</v>
      </c>
      <c r="M21" s="35">
        <f t="shared" ca="1" si="11"/>
        <v>816.82829078298084</v>
      </c>
      <c r="N21" s="35">
        <f t="shared" ca="1" si="8"/>
        <v>15389.72845661797</v>
      </c>
      <c r="O21" s="130">
        <f t="shared" ca="1" si="9"/>
        <v>15389.72845661797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905858.69136681024</v>
      </c>
      <c r="F22" s="34">
        <f ca="1"/>
        <v>810125.7020115559</v>
      </c>
      <c r="G22" s="217">
        <f t="shared" ca="1" si="2"/>
        <v>95732.989355254336</v>
      </c>
      <c r="H22" s="129">
        <f t="shared" ca="1" si="3"/>
        <v>56028.738598311909</v>
      </c>
      <c r="I22" s="36">
        <f t="shared" ca="1" si="4"/>
        <v>0.58526051443348936</v>
      </c>
      <c r="J22" s="101">
        <f t="shared" ca="1" si="5"/>
        <v>44674.59233222944</v>
      </c>
      <c r="K22" s="38">
        <f t="shared" ca="1" si="6"/>
        <v>0.46665828188491076</v>
      </c>
      <c r="L22" s="35">
        <f t="shared" ca="1" si="7"/>
        <v>3165.3685548238195</v>
      </c>
      <c r="M22" s="35">
        <f t="shared" ca="1" si="11"/>
        <v>3892.7623577184386</v>
      </c>
      <c r="N22" s="35">
        <f t="shared" ca="1" si="8"/>
        <v>56118.081818660146</v>
      </c>
      <c r="O22" s="130">
        <f t="shared" ca="1" si="9"/>
        <v>44843.87136303648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1390373.351154519</v>
      </c>
      <c r="F23" s="34">
        <f ca="1"/>
        <v>1122043.1231034126</v>
      </c>
      <c r="G23" s="217">
        <f t="shared" ca="1" si="2"/>
        <v>268330.22805110645</v>
      </c>
      <c r="H23" s="129">
        <f t="shared" ca="1" si="3"/>
        <v>196299.20712153695</v>
      </c>
      <c r="I23" s="36">
        <f t="shared" ca="1" si="4"/>
        <v>0.73155830614860728</v>
      </c>
      <c r="J23" s="101">
        <f t="shared" ca="1" si="5"/>
        <v>111863.55653889151</v>
      </c>
      <c r="K23" s="38">
        <f t="shared" ca="1" si="6"/>
        <v>0.41688764382366145</v>
      </c>
      <c r="L23" s="35">
        <f t="shared" ca="1" si="7"/>
        <v>19341.396278264725</v>
      </c>
      <c r="M23" s="35">
        <f t="shared" ca="1" si="11"/>
        <v>14533.759700091145</v>
      </c>
      <c r="N23" s="35">
        <f t="shared" ca="1" si="8"/>
        <v>197249.76128385286</v>
      </c>
      <c r="O23" s="130">
        <f t="shared" ca="1" si="9"/>
        <v>112803.74751110785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690539.15437916748</v>
      </c>
      <c r="F24" s="34">
        <f ca="1"/>
        <v>499537.3653259296</v>
      </c>
      <c r="G24" s="217">
        <f t="shared" ca="1" si="2"/>
        <v>191001.78905323788</v>
      </c>
      <c r="H24" s="129">
        <f t="shared" ca="1" si="3"/>
        <v>116775.4411335638</v>
      </c>
      <c r="I24" s="36">
        <f t="shared" ca="1" si="4"/>
        <v>0.61138401746077364</v>
      </c>
      <c r="J24" s="101">
        <f t="shared" ca="1" si="5"/>
        <v>95086.579559995764</v>
      </c>
      <c r="K24" s="38">
        <f t="shared" ca="1" si="6"/>
        <v>0.4978308320111719</v>
      </c>
      <c r="L24" s="35">
        <f t="shared" ca="1" si="7"/>
        <v>22977.2134418555</v>
      </c>
      <c r="M24" s="35">
        <f t="shared" ca="1" si="11"/>
        <v>13559.796149695083</v>
      </c>
      <c r="N24" s="35">
        <f t="shared" ca="1" si="8"/>
        <v>119014.52007839637</v>
      </c>
      <c r="O24" s="130">
        <f t="shared" ca="1" si="9"/>
        <v>96048.558989922865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529605.63192290755</v>
      </c>
      <c r="F25" s="34">
        <f ca="1"/>
        <v>330159.74597507261</v>
      </c>
      <c r="G25" s="217">
        <f t="shared" ca="1" si="2"/>
        <v>199445.88594783493</v>
      </c>
      <c r="H25" s="129">
        <f t="shared" ca="1" si="3"/>
        <v>83473.344312129208</v>
      </c>
      <c r="I25" s="36">
        <f t="shared" ca="1" si="4"/>
        <v>0.41852627801990189</v>
      </c>
      <c r="J25" s="101">
        <f t="shared" ca="1" si="5"/>
        <v>39833.0669430743</v>
      </c>
      <c r="K25" s="38">
        <f t="shared" ca="1" si="6"/>
        <v>0.19971866932112423</v>
      </c>
      <c r="L25" s="35">
        <f t="shared" ca="1" si="7"/>
        <v>17750.817834007456</v>
      </c>
      <c r="M25" s="35">
        <f t="shared" ca="1" si="11"/>
        <v>132.98105612209787</v>
      </c>
      <c r="N25" s="35">
        <f t="shared" ca="1" si="8"/>
        <v>85339.854373132082</v>
      </c>
      <c r="O25" s="130">
        <f t="shared" ca="1" si="9"/>
        <v>39833.288918349761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636887.74765756866</v>
      </c>
      <c r="F26" s="34">
        <f ca="1"/>
        <v>353992.7206647495</v>
      </c>
      <c r="G26" s="217">
        <f t="shared" ca="1" si="2"/>
        <v>282895.02699281916</v>
      </c>
      <c r="H26" s="129">
        <f t="shared" ca="1" si="3"/>
        <v>108342.15530874292</v>
      </c>
      <c r="I26" s="36">
        <f t="shared" ca="1" si="4"/>
        <v>0.38297652829186357</v>
      </c>
      <c r="J26" s="101">
        <f t="shared" ca="1" si="5"/>
        <v>44030.254063071479</v>
      </c>
      <c r="K26" s="38">
        <f t="shared" ca="1" si="6"/>
        <v>0.1556416686822463</v>
      </c>
      <c r="L26" s="35">
        <f t="shared" ca="1" si="7"/>
        <v>19763.950850999205</v>
      </c>
      <c r="M26" s="35">
        <f t="shared" ca="1" si="11"/>
        <v>1637.5321410936554</v>
      </c>
      <c r="N26" s="35">
        <f t="shared" ca="1" si="8"/>
        <v>110130.08839633464</v>
      </c>
      <c r="O26" s="130">
        <f t="shared" ca="1" si="9"/>
        <v>44060.69432466694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413503.70346391352</v>
      </c>
      <c r="F27" s="34">
        <f ca="1"/>
        <v>197347.449793837</v>
      </c>
      <c r="G27" s="217">
        <f t="shared" ca="1" si="2"/>
        <v>216156.25367007652</v>
      </c>
      <c r="H27" s="129">
        <f t="shared" ca="1" si="3"/>
        <v>73327.658649847624</v>
      </c>
      <c r="I27" s="36">
        <f t="shared" ca="1" si="4"/>
        <v>0.3392345000657212</v>
      </c>
      <c r="J27" s="101">
        <f t="shared" ca="1" si="5"/>
        <v>39409.557072758187</v>
      </c>
      <c r="K27" s="38">
        <f t="shared" ca="1" si="6"/>
        <v>0.18231976361373176</v>
      </c>
      <c r="L27" s="35">
        <f t="shared" ca="1" si="7"/>
        <v>15214.993629206951</v>
      </c>
      <c r="M27" s="35">
        <f t="shared" ca="1" si="11"/>
        <v>2459.4354633818534</v>
      </c>
      <c r="N27" s="35">
        <f t="shared" ca="1" si="8"/>
        <v>74889.529002427182</v>
      </c>
      <c r="O27" s="130">
        <f t="shared" ca="1" si="9"/>
        <v>39486.225591584785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513533.52153291827</v>
      </c>
      <c r="F28" s="34">
        <f ca="1"/>
        <v>188197.62060650589</v>
      </c>
      <c r="G28" s="217">
        <f t="shared" ca="1" si="2"/>
        <v>325335.90092641237</v>
      </c>
      <c r="H28" s="129">
        <f t="shared" ca="1" si="3"/>
        <v>193781.81766891966</v>
      </c>
      <c r="I28" s="36">
        <f t="shared" ca="1" si="4"/>
        <v>0.59563613212410615</v>
      </c>
      <c r="J28" s="101">
        <f t="shared" ca="1" si="5"/>
        <v>126815.65993721678</v>
      </c>
      <c r="K28" s="38">
        <f t="shared" ca="1" si="6"/>
        <v>0.38979915704384921</v>
      </c>
      <c r="L28" s="35">
        <f t="shared" ca="1" si="7"/>
        <v>28301.538235037217</v>
      </c>
      <c r="M28" s="35">
        <f t="shared" ca="1" si="11"/>
        <v>9765.2319018031158</v>
      </c>
      <c r="N28" s="35">
        <f t="shared" ca="1" si="8"/>
        <v>195837.61111068449</v>
      </c>
      <c r="O28" s="130">
        <f t="shared" ca="1" si="9"/>
        <v>127191.08207499377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522779.36313188029</v>
      </c>
      <c r="F29" s="34">
        <f ca="1"/>
        <v>147458.73186373687</v>
      </c>
      <c r="G29" s="217">
        <f t="shared" ca="1" si="2"/>
        <v>375320.63126814342</v>
      </c>
      <c r="H29" s="129">
        <f t="shared" ca="1" si="3"/>
        <v>267203.29271373502</v>
      </c>
      <c r="I29" s="36">
        <f t="shared" ca="1" si="4"/>
        <v>0.71193339894719176</v>
      </c>
      <c r="J29" s="101">
        <f t="shared" ca="1" si="5"/>
        <v>95800.442389818316</v>
      </c>
      <c r="K29" s="38">
        <f t="shared" ca="1" si="6"/>
        <v>0.25524960369517979</v>
      </c>
      <c r="L29" s="35">
        <f t="shared" ca="1" si="7"/>
        <v>36397.188561967712</v>
      </c>
      <c r="M29" s="35">
        <f t="shared" ca="1" si="11"/>
        <v>8028.5645135804461</v>
      </c>
      <c r="N29" s="35">
        <f t="shared" ca="1" si="8"/>
        <v>269670.82706936874</v>
      </c>
      <c r="O29" s="130">
        <f t="shared" ca="1" si="9"/>
        <v>96136.27104393857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692464.53102582553</v>
      </c>
      <c r="F30" s="34">
        <f ca="1"/>
        <v>79252.333340266516</v>
      </c>
      <c r="G30" s="217">
        <f t="shared" ca="1" si="2"/>
        <v>613212.19768555905</v>
      </c>
      <c r="H30" s="129">
        <f t="shared" ca="1" si="3"/>
        <v>501542.24381665158</v>
      </c>
      <c r="I30" s="36">
        <f t="shared" ca="1" si="4"/>
        <v>0.81789345631025878</v>
      </c>
      <c r="J30" s="101">
        <f t="shared" ca="1" si="5"/>
        <v>526933.89894897374</v>
      </c>
      <c r="K30" s="38">
        <f t="shared" ca="1" si="6"/>
        <v>0.85930107218639051</v>
      </c>
      <c r="L30" s="35">
        <f t="shared" ca="1" si="7"/>
        <v>152025.26113789642</v>
      </c>
      <c r="M30" s="35">
        <f t="shared" ca="1" si="11"/>
        <v>111582.84560365758</v>
      </c>
      <c r="N30" s="35">
        <f t="shared" ca="1" si="8"/>
        <v>524076.61878458876</v>
      </c>
      <c r="O30" s="130">
        <f t="shared" ca="1" si="9"/>
        <v>538618.66407930665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444935.42969707301</v>
      </c>
      <c r="F31" s="403">
        <f ca="1"/>
        <v>5242.3537549073662</v>
      </c>
      <c r="G31" s="247">
        <f t="shared" ca="1" si="2"/>
        <v>439693.07594216563</v>
      </c>
      <c r="H31" s="58">
        <f t="shared" ca="1" si="3"/>
        <v>430837.62036385125</v>
      </c>
      <c r="I31" s="47">
        <f t="shared" ca="1" si="4"/>
        <v>0.97985991578480269</v>
      </c>
      <c r="J31" s="161">
        <f t="shared" ca="1" si="5"/>
        <v>804107.39456729335</v>
      </c>
      <c r="K31" s="49">
        <f t="shared" ca="1" si="6"/>
        <v>1.8287924885882452</v>
      </c>
      <c r="L31" s="46">
        <f t="shared" ca="1" si="7"/>
        <v>210321.84968205268</v>
      </c>
      <c r="M31" s="46">
        <f t="shared" ca="1" si="11"/>
        <v>144325.18223840717</v>
      </c>
      <c r="N31" s="46">
        <f t="shared" ca="1" si="8"/>
        <v>479433.34841713501</v>
      </c>
      <c r="O31" s="131">
        <f t="shared" ca="1" si="9"/>
        <v>816956.8288630374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8713622.818764491</v>
      </c>
      <c r="F32" s="358">
        <f ca="1">SUM(F19:F31)</f>
        <v>5658535.2687688032</v>
      </c>
      <c r="G32" s="402">
        <f ca="1">SUM(G19:G31)</f>
        <v>3055087.5499956901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4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4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402916.32413877104</v>
      </c>
      <c r="F40" s="34">
        <f t="array" aca="1" ref="F40:F52" ca="1">'Triangle 3'!$Q$5:$Q$17</f>
        <v>402916.32413877104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4.6239816953185582E-2</v>
      </c>
      <c r="K40" s="148">
        <f ca="1">SUM(J40:J$52)</f>
        <v>1.0000000000000002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557360.96873723913</v>
      </c>
      <c r="F41" s="34">
        <f ca="1"/>
        <v>551245.13477689249</v>
      </c>
      <c r="G41" s="217">
        <f t="shared" ca="1" si="15"/>
        <v>6115.8339603466447</v>
      </c>
      <c r="H41" s="33">
        <f t="shared" ca="1" si="16"/>
        <v>1</v>
      </c>
      <c r="I41" s="148">
        <f t="shared" ca="1" si="17"/>
        <v>1</v>
      </c>
      <c r="J41" s="148">
        <f t="shared" ca="1" si="18"/>
        <v>6.3964321193359569E-2</v>
      </c>
      <c r="K41" s="148">
        <f ca="1">SUM(J41:J$52)</f>
        <v>0.95376018304681442</v>
      </c>
      <c r="L41" s="149">
        <f ca="1">SUM($M$40:$M41)</f>
        <v>0</v>
      </c>
      <c r="M41" s="149">
        <f t="shared" ca="1" si="19"/>
        <v>0</v>
      </c>
      <c r="N41" s="108">
        <f t="shared" ca="1" si="20"/>
        <v>0</v>
      </c>
      <c r="O41" s="397">
        <f t="shared" ref="O41:O52" ca="1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1012864.4005558984</v>
      </c>
      <c r="F42" s="34">
        <f ca="1"/>
        <v>971016.66341316479</v>
      </c>
      <c r="G42" s="217">
        <f t="shared" ca="1" si="15"/>
        <v>41847.737142733647</v>
      </c>
      <c r="H42" s="33">
        <f t="shared" ca="1" si="16"/>
        <v>1.0008064537467549</v>
      </c>
      <c r="I42" s="148">
        <f t="shared" ca="1" si="17"/>
        <v>1.0008064537467549</v>
      </c>
      <c r="J42" s="148">
        <f t="shared" ca="1" si="18"/>
        <v>0.11623918335950109</v>
      </c>
      <c r="K42" s="148">
        <f ca="1">SUM(J42:J$52)</f>
        <v>0.88979586185345483</v>
      </c>
      <c r="L42" s="149">
        <f ca="1">SUM($M$40:$M42)</f>
        <v>-8.6441146938755122E-4</v>
      </c>
      <c r="M42" s="149">
        <f t="shared" ca="1" si="19"/>
        <v>-8.6441146938755122E-4</v>
      </c>
      <c r="N42" s="108">
        <f t="shared" ca="1" si="20"/>
        <v>2.3053388417991632E-4</v>
      </c>
      <c r="O42" s="397">
        <f t="shared" ca="1" si="22"/>
        <v>2.3053388417991632E-4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905858.69136681024</v>
      </c>
      <c r="F43" s="34">
        <f ca="1"/>
        <v>810125.7020115559</v>
      </c>
      <c r="G43" s="217">
        <f t="shared" ca="1" si="15"/>
        <v>95732.989355254336</v>
      </c>
      <c r="H43" s="33">
        <f t="shared" ca="1" si="16"/>
        <v>0.99570268255433436</v>
      </c>
      <c r="I43" s="148">
        <f t="shared" ca="1" si="17"/>
        <v>0.99650567071333418</v>
      </c>
      <c r="J43" s="148">
        <f t="shared" ca="1" si="18"/>
        <v>0.10395890552160168</v>
      </c>
      <c r="K43" s="148">
        <f ca="1">SUM(J43:J$52)</f>
        <v>0.77355667849395371</v>
      </c>
      <c r="L43" s="149">
        <f ca="1">SUM($M$40:$M43)</f>
        <v>2.6150255467821187E-3</v>
      </c>
      <c r="M43" s="149">
        <f t="shared" ca="1" si="19"/>
        <v>3.4794370161696699E-3</v>
      </c>
      <c r="N43" s="108">
        <f t="shared" ca="1" si="20"/>
        <v>3.7841122360050923E-3</v>
      </c>
      <c r="O43" s="397">
        <f t="shared" ca="1" si="22"/>
        <v>2.4066348281329229E-3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1390373.351154519</v>
      </c>
      <c r="F44" s="34">
        <f ca="1"/>
        <v>1122043.1231034126</v>
      </c>
      <c r="G44" s="217">
        <f t="shared" ca="1" si="15"/>
        <v>268330.22805110645</v>
      </c>
      <c r="H44" s="33">
        <f t="shared" ca="1" si="16"/>
        <v>0.98954686546025727</v>
      </c>
      <c r="I44" s="148">
        <f t="shared" ca="1" si="17"/>
        <v>0.98608906286775111</v>
      </c>
      <c r="J44" s="148">
        <f t="shared" ca="1" si="18"/>
        <v>0.15956317826385566</v>
      </c>
      <c r="K44" s="148">
        <f ca="1">SUM(J44:J$52)</f>
        <v>0.66959777297235223</v>
      </c>
      <c r="L44" s="149">
        <f ca="1">SUM($M$40:$M44)</f>
        <v>1.0599048643185477E-2</v>
      </c>
      <c r="M44" s="149">
        <f t="shared" ca="1" si="19"/>
        <v>7.9840230964033591E-3</v>
      </c>
      <c r="N44" s="108">
        <f t="shared" ca="1" si="20"/>
        <v>1.896729532079889E-2</v>
      </c>
      <c r="O44" s="397">
        <f t="shared" ca="1" si="22"/>
        <v>6.3105593981129552E-3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690539.15437916748</v>
      </c>
      <c r="F45" s="34">
        <f ca="1"/>
        <v>499537.3653259296</v>
      </c>
      <c r="G45" s="217">
        <f t="shared" ca="1" si="15"/>
        <v>191001.78905323788</v>
      </c>
      <c r="H45" s="33">
        <f t="shared" ca="1" si="16"/>
        <v>0.98036346517977524</v>
      </c>
      <c r="I45" s="148">
        <f t="shared" ca="1" si="17"/>
        <v>0.96672569064890568</v>
      </c>
      <c r="J45" s="148">
        <f t="shared" ca="1" si="18"/>
        <v>7.924822645434168E-2</v>
      </c>
      <c r="K45" s="148">
        <f ca="1">SUM(J45:J$52)</f>
        <v>0.51003459470849655</v>
      </c>
      <c r="L45" s="149">
        <f ca="1">SUM($M$40:$M45)</f>
        <v>2.2472998000938695E-2</v>
      </c>
      <c r="M45" s="149">
        <f t="shared" ca="1" si="19"/>
        <v>1.1873949357753219E-2</v>
      </c>
      <c r="N45" s="108">
        <f t="shared" ca="1" si="20"/>
        <v>2.6282845116487923E-2</v>
      </c>
      <c r="O45" s="397">
        <f t="shared" ca="1" si="22"/>
        <v>1.8021963903979563E-2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529605.63192290755</v>
      </c>
      <c r="F46" s="34">
        <f ca="1"/>
        <v>330159.74597507261</v>
      </c>
      <c r="G46" s="217">
        <f t="shared" ca="1" si="15"/>
        <v>199445.88594783493</v>
      </c>
      <c r="H46" s="33">
        <f t="shared" ca="1" si="16"/>
        <v>0.99974890550986162</v>
      </c>
      <c r="I46" s="148">
        <f t="shared" ca="1" si="17"/>
        <v>0.96648295115450855</v>
      </c>
      <c r="J46" s="148">
        <f t="shared" ca="1" si="18"/>
        <v>6.0779040238282955E-2</v>
      </c>
      <c r="K46" s="148">
        <f ca="1">SUM(J46:J$52)</f>
        <v>0.43078636825415484</v>
      </c>
      <c r="L46" s="149">
        <f ca="1">SUM($M$40:$M46)</f>
        <v>2.0383840473679048E-2</v>
      </c>
      <c r="M46" s="149">
        <f t="shared" ca="1" si="19"/>
        <v>-2.0891575272596469E-3</v>
      </c>
      <c r="N46" s="108">
        <f t="shared" ca="1" si="20"/>
        <v>2.3039177569634348E-2</v>
      </c>
      <c r="O46" s="397">
        <f t="shared" ca="1" si="22"/>
        <v>5.6328331237237451E-3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636887.74765756866</v>
      </c>
      <c r="F47" s="34">
        <f ca="1"/>
        <v>353992.7206647495</v>
      </c>
      <c r="G47" s="217">
        <f t="shared" ca="1" si="15"/>
        <v>282895.02699281916</v>
      </c>
      <c r="H47" s="33">
        <f t="shared" ca="1" si="16"/>
        <v>1.0025711471874226</v>
      </c>
      <c r="I47" s="148">
        <f t="shared" ca="1" si="17"/>
        <v>0.96896792107606133</v>
      </c>
      <c r="J47" s="148">
        <f t="shared" ca="1" si="18"/>
        <v>7.309103927313132E-2</v>
      </c>
      <c r="K47" s="148">
        <f ca="1">SUM(J47:J$52)</f>
        <v>0.37000732801587188</v>
      </c>
      <c r="L47" s="149">
        <f ca="1">SUM($M$40:$M47)</f>
        <v>1.5754515181891568E-2</v>
      </c>
      <c r="M47" s="149">
        <f t="shared" ca="1" si="19"/>
        <v>-4.6293252917874797E-3</v>
      </c>
      <c r="N47" s="108">
        <f t="shared" ca="1" si="20"/>
        <v>2.6929532371205864E-2</v>
      </c>
      <c r="O47" s="397">
        <f t="shared" ca="1" si="22"/>
        <v>4.7893565929824139E-3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413503.70346391352</v>
      </c>
      <c r="F48" s="34">
        <f ca="1"/>
        <v>197347.449793837</v>
      </c>
      <c r="G48" s="217">
        <f t="shared" ca="1" si="15"/>
        <v>216156.25367007652</v>
      </c>
      <c r="H48" s="33">
        <f t="shared" ca="1" si="16"/>
        <v>0.99405220450801479</v>
      </c>
      <c r="I48" s="148">
        <f t="shared" ca="1" si="17"/>
        <v>0.96320469804320685</v>
      </c>
      <c r="J48" s="148">
        <f t="shared" ca="1" si="18"/>
        <v>4.7454854549527588E-2</v>
      </c>
      <c r="K48" s="148">
        <f ca="1">SUM(J48:J$52)</f>
        <v>0.29691628874274056</v>
      </c>
      <c r="L48" s="149">
        <f ca="1">SUM($M$40:$M48)</f>
        <v>1.7741343364516757E-2</v>
      </c>
      <c r="M48" s="149">
        <f t="shared" ca="1" si="19"/>
        <v>1.9868281826251901E-3</v>
      </c>
      <c r="N48" s="108">
        <f t="shared" ca="1" si="20"/>
        <v>2.9055198663150796E-2</v>
      </c>
      <c r="O48" s="397">
        <f t="shared" ca="1" si="22"/>
        <v>8.9269222409147659E-3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513533.52153291827</v>
      </c>
      <c r="F49" s="34">
        <f ca="1"/>
        <v>188197.62060650589</v>
      </c>
      <c r="G49" s="217">
        <f t="shared" ca="1" si="15"/>
        <v>325335.90092641237</v>
      </c>
      <c r="H49" s="33">
        <f t="shared" ca="1" si="16"/>
        <v>0.98098423668107682</v>
      </c>
      <c r="I49" s="148">
        <f t="shared" ca="1" si="17"/>
        <v>0.94488862547754238</v>
      </c>
      <c r="J49" s="148">
        <f t="shared" ca="1" si="18"/>
        <v>5.8934559392109703E-2</v>
      </c>
      <c r="K49" s="148">
        <f ca="1">SUM(J49:J$52)</f>
        <v>0.24946143419321298</v>
      </c>
      <c r="L49" s="149">
        <f ca="1">SUM($M$40:$M49)</f>
        <v>9.0884080013227814E-3</v>
      </c>
      <c r="M49" s="149">
        <f t="shared" ca="1" si="19"/>
        <v>-8.6529353631939754E-3</v>
      </c>
      <c r="N49" s="108">
        <f t="shared" ca="1" si="20"/>
        <v>0.11721587983961625</v>
      </c>
      <c r="O49" s="397">
        <f t="shared" ca="1" si="22"/>
        <v>5.6958696648487114E-2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522779.36313188029</v>
      </c>
      <c r="F50" s="34">
        <f ca="1"/>
        <v>147458.73186373687</v>
      </c>
      <c r="G50" s="217">
        <f t="shared" ca="1" si="15"/>
        <v>375320.63126814342</v>
      </c>
      <c r="H50" s="33">
        <f t="shared" ca="1" si="16"/>
        <v>0.98464253740720997</v>
      </c>
      <c r="I50" s="148">
        <f t="shared" ca="1" si="17"/>
        <v>0.93037753375741827</v>
      </c>
      <c r="J50" s="148">
        <f t="shared" ca="1" si="18"/>
        <v>5.9995638324634927E-2</v>
      </c>
      <c r="K50" s="148">
        <f ca="1">SUM(J50:J$52)</f>
        <v>0.19052687480110328</v>
      </c>
      <c r="L50" s="149">
        <f ca="1">SUM($M$40:$M50)</f>
        <v>9.5874251594912866E-3</v>
      </c>
      <c r="M50" s="149">
        <f t="shared" ca="1" si="19"/>
        <v>4.9901715816850491E-4</v>
      </c>
      <c r="N50" s="108">
        <f t="shared" ca="1" si="20"/>
        <v>0.19188849601947802</v>
      </c>
      <c r="O50" s="397">
        <f t="shared" ca="1" si="22"/>
        <v>3.1975408479525097E-2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692464.53102582553</v>
      </c>
      <c r="F51" s="34">
        <f ca="1"/>
        <v>79252.333340266516</v>
      </c>
      <c r="G51" s="217">
        <f t="shared" ca="1" si="15"/>
        <v>613212.19768555905</v>
      </c>
      <c r="H51" s="33">
        <f t="shared" ca="1" si="16"/>
        <v>0.83886128371317825</v>
      </c>
      <c r="I51" s="148">
        <f t="shared" ca="1" si="17"/>
        <v>0.78045769230564876</v>
      </c>
      <c r="J51" s="148">
        <f t="shared" ca="1" si="18"/>
        <v>7.9469188123982903E-2</v>
      </c>
      <c r="K51" s="148">
        <f ca="1">SUM(J51:J$52)</f>
        <v>0.13053123647646836</v>
      </c>
      <c r="L51" s="149">
        <f ca="1">SUM($M$40:$M51)</f>
        <v>-5.3701221894785843E-2</v>
      </c>
      <c r="M51" s="149">
        <f t="shared" ca="1" si="19"/>
        <v>-6.3288647054277128E-2</v>
      </c>
      <c r="N51" s="108">
        <f t="shared" ca="1" si="20"/>
        <v>0.34590889776524408</v>
      </c>
      <c r="O51" s="397">
        <f t="shared" ca="1" si="22"/>
        <v>0.37326121888471225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444935.42969707301</v>
      </c>
      <c r="F52" s="34">
        <f ca="1"/>
        <v>5242.3537549073662</v>
      </c>
      <c r="G52" s="217">
        <f t="shared" ca="1" si="15"/>
        <v>439693.07594216563</v>
      </c>
      <c r="H52" s="43">
        <f t="shared" ca="1" si="16"/>
        <v>0.67562668062494236</v>
      </c>
      <c r="I52" s="44">
        <f t="shared" ca="1" si="17"/>
        <v>0.52729804002066805</v>
      </c>
      <c r="J52" s="44">
        <f t="shared" ca="1" si="18"/>
        <v>5.1062048352485449E-2</v>
      </c>
      <c r="K52" s="44">
        <f ca="1">SUM(J52:J$52)</f>
        <v>5.1062048352485449E-2</v>
      </c>
      <c r="L52" s="135">
        <f ca="1">SUM($M$40:$M52)</f>
        <v>-0.26902055365593674</v>
      </c>
      <c r="M52" s="135">
        <f t="shared" ca="1" si="19"/>
        <v>-0.2153193317611509</v>
      </c>
      <c r="N52" s="109">
        <f t="shared" ca="1" si="20"/>
        <v>0.62180755533207699</v>
      </c>
      <c r="O52" s="398">
        <f t="shared" ca="1" si="22"/>
        <v>1.0283831200358202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8713622.818764491</v>
      </c>
      <c r="F53" s="358">
        <f ca="1">SUM(F40:F52)</f>
        <v>5658535.2687688032</v>
      </c>
      <c r="G53" s="402">
        <f ca="1">SUM(G40:G52)</f>
        <v>3055087.5499956901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4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f t="array" ref="D59:P71" ca="1">'Triangle 3'!$D$63:$P$75</f>
        <v>438903.1422986816</v>
      </c>
      <c r="E59" s="71">
        <f ca="1"/>
        <v>206076.38069197873</v>
      </c>
      <c r="F59" s="71">
        <f ca="1"/>
        <v>489901.3896669086</v>
      </c>
      <c r="G59" s="71">
        <f ca="1"/>
        <v>396087.13199386309</v>
      </c>
      <c r="H59" s="71">
        <f ca="1"/>
        <v>365299.952031655</v>
      </c>
      <c r="I59" s="71">
        <f ca="1"/>
        <v>399373.81717564433</v>
      </c>
      <c r="J59" s="71">
        <f ca="1"/>
        <v>364220.87056383677</v>
      </c>
      <c r="K59" s="71">
        <f ca="1"/>
        <v>325579.49311203964</v>
      </c>
      <c r="L59" s="71">
        <f ca="1"/>
        <v>415713.52835910587</v>
      </c>
      <c r="M59" s="71">
        <f ca="1"/>
        <v>414281.33223820908</v>
      </c>
      <c r="N59" s="71">
        <f ca="1"/>
        <v>407617.63414322637</v>
      </c>
      <c r="O59" s="71">
        <f ca="1"/>
        <v>402916.32413877104</v>
      </c>
      <c r="P59" s="165">
        <v>402916.32413877104</v>
      </c>
      <c r="Q59" s="176">
        <f t="shared" ref="Q59:Q71" ca="1" si="25">OFFSET($Q$58,$C59,-$C59)</f>
        <v>402916.32413877104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f ca="1"/>
        <v>1649257.6320465163</v>
      </c>
      <c r="E60" s="71">
        <f ca="1"/>
        <v>731020.8868904527</v>
      </c>
      <c r="F60" s="71">
        <f ca="1"/>
        <v>527204.39555830089</v>
      </c>
      <c r="G60" s="71">
        <f ca="1"/>
        <v>598293.66390860092</v>
      </c>
      <c r="H60" s="71">
        <f ca="1"/>
        <v>526642.26882523031</v>
      </c>
      <c r="I60" s="71">
        <f ca="1"/>
        <v>495207.5136128593</v>
      </c>
      <c r="J60" s="71">
        <f ca="1"/>
        <v>475569.52039671672</v>
      </c>
      <c r="K60" s="71">
        <f ca="1"/>
        <v>481637.04492031428</v>
      </c>
      <c r="L60" s="71">
        <f ca="1"/>
        <v>460056.10428191023</v>
      </c>
      <c r="M60" s="71">
        <f ca="1"/>
        <v>520098.06852409977</v>
      </c>
      <c r="N60" s="71">
        <f ca="1"/>
        <v>551885.86354205105</v>
      </c>
      <c r="O60" s="71">
        <f ca="1"/>
        <v>557360.96873723913</v>
      </c>
      <c r="P60" s="165">
        <v>0</v>
      </c>
      <c r="Q60" s="176">
        <f t="shared" ca="1" si="25"/>
        <v>557360.96873723913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f ca="1"/>
        <v>882827.7001772424</v>
      </c>
      <c r="E61" s="71">
        <f ca="1"/>
        <v>1258579.0868181903</v>
      </c>
      <c r="F61" s="71">
        <f ca="1"/>
        <v>1209645.948037883</v>
      </c>
      <c r="G61" s="71">
        <f ca="1"/>
        <v>1236979.9486839839</v>
      </c>
      <c r="H61" s="71">
        <f ca="1"/>
        <v>996824.53175783192</v>
      </c>
      <c r="I61" s="71">
        <f ca="1"/>
        <v>1150810.5502604032</v>
      </c>
      <c r="J61" s="71">
        <f ca="1"/>
        <v>1143486.6513929428</v>
      </c>
      <c r="K61" s="71">
        <f ca="1"/>
        <v>1108909.927834441</v>
      </c>
      <c r="L61" s="71">
        <f ca="1"/>
        <v>1107054.7423385009</v>
      </c>
      <c r="M61" s="71">
        <f ca="1"/>
        <v>1046500.9692507004</v>
      </c>
      <c r="N61" s="71">
        <f ca="1"/>
        <v>1012864.4005558984</v>
      </c>
      <c r="O61" s="71">
        <v>0</v>
      </c>
      <c r="P61" s="165">
        <v>0</v>
      </c>
      <c r="Q61" s="176">
        <f t="shared" ca="1" si="25"/>
        <v>1012864.4005558984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f ca="1"/>
        <v>3629716.338136876</v>
      </c>
      <c r="E62" s="71">
        <f ca="1"/>
        <v>1564966.8127101017</v>
      </c>
      <c r="F62" s="71">
        <f ca="1"/>
        <v>1312075.9995256786</v>
      </c>
      <c r="G62" s="71">
        <f ca="1"/>
        <v>1411797.0195148042</v>
      </c>
      <c r="H62" s="71">
        <f ca="1"/>
        <v>1158858.884282632</v>
      </c>
      <c r="I62" s="71">
        <f ca="1"/>
        <v>1044269.6214547594</v>
      </c>
      <c r="J62" s="71">
        <f ca="1"/>
        <v>967744.10716483777</v>
      </c>
      <c r="K62" s="71">
        <f ca="1"/>
        <v>1028781.1222581039</v>
      </c>
      <c r="L62" s="71">
        <f ca="1"/>
        <v>934408.91850086988</v>
      </c>
      <c r="M62" s="71">
        <f ca="1"/>
        <v>905858.69136681024</v>
      </c>
      <c r="N62" s="71">
        <v>0</v>
      </c>
      <c r="O62" s="71">
        <v>0</v>
      </c>
      <c r="P62" s="165">
        <v>0</v>
      </c>
      <c r="Q62" s="176">
        <f t="shared" ca="1" si="25"/>
        <v>905858.69136681024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f ca="1"/>
        <v>3335957.619160125</v>
      </c>
      <c r="E63" s="71">
        <f ca="1"/>
        <v>1833061.9569499202</v>
      </c>
      <c r="F63" s="71">
        <f ca="1"/>
        <v>1349016.3851046804</v>
      </c>
      <c r="G63" s="71">
        <f ca="1"/>
        <v>1175062.5598992102</v>
      </c>
      <c r="H63" s="71">
        <f ca="1"/>
        <v>1521387.0405159933</v>
      </c>
      <c r="I63" s="71">
        <f ca="1"/>
        <v>1428920.4886237069</v>
      </c>
      <c r="J63" s="71">
        <f ca="1"/>
        <v>1507329.213600579</v>
      </c>
      <c r="K63" s="71">
        <f ca="1"/>
        <v>1448979.7787865093</v>
      </c>
      <c r="L63" s="71">
        <f ca="1"/>
        <v>1390373.351154519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1390373.351154519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f ca="1"/>
        <v>1114583.7173134889</v>
      </c>
      <c r="E64" s="71">
        <f ca="1"/>
        <v>415679.90239159385</v>
      </c>
      <c r="F64" s="71">
        <f ca="1"/>
        <v>251219.8879808154</v>
      </c>
      <c r="G64" s="71">
        <f ca="1"/>
        <v>351484.01037899934</v>
      </c>
      <c r="H64" s="71">
        <f ca="1"/>
        <v>572260.27980745095</v>
      </c>
      <c r="I64" s="71">
        <f ca="1"/>
        <v>571100.92926529283</v>
      </c>
      <c r="J64" s="71">
        <f ca="1"/>
        <v>627353.1503023603</v>
      </c>
      <c r="K64" s="71">
        <f ca="1"/>
        <v>690539.15437916748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690539.15437916748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f ca="1"/>
        <v>174049.11165851992</v>
      </c>
      <c r="E65" s="71">
        <f ca="1"/>
        <v>848254.25768616912</v>
      </c>
      <c r="F65" s="71">
        <f ca="1"/>
        <v>629336.32446249342</v>
      </c>
      <c r="G65" s="71">
        <f ca="1"/>
        <v>517398.09201660613</v>
      </c>
      <c r="H65" s="71">
        <f ca="1"/>
        <v>554175.08403219772</v>
      </c>
      <c r="I65" s="71">
        <f ca="1"/>
        <v>511225.46510912006</v>
      </c>
      <c r="J65" s="71">
        <f ca="1"/>
        <v>529605.63192290755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529605.63192290755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f ca="1"/>
        <v>803146.72562309122</v>
      </c>
      <c r="E66" s="71">
        <f ca="1"/>
        <v>886659.87201265944</v>
      </c>
      <c r="F66" s="71">
        <f ca="1"/>
        <v>732439.02813756955</v>
      </c>
      <c r="G66" s="71">
        <f ca="1"/>
        <v>641304.13790378522</v>
      </c>
      <c r="H66" s="71">
        <f ca="1"/>
        <v>579671.2179479074</v>
      </c>
      <c r="I66" s="71">
        <f ca="1"/>
        <v>636887.74765756866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636887.74765756866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f ca="1"/>
        <v>808467.60655020224</v>
      </c>
      <c r="E67" s="71">
        <f ca="1"/>
        <v>137731.63326067341</v>
      </c>
      <c r="F67" s="71">
        <f ca="1"/>
        <v>514125.65063610673</v>
      </c>
      <c r="G67" s="71">
        <f ca="1"/>
        <v>489871.15369299892</v>
      </c>
      <c r="H67" s="71">
        <f ca="1"/>
        <v>413503.70346391352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413503.70346391352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f ca="1"/>
        <v>478004.0039287149</v>
      </c>
      <c r="E68" s="71">
        <f ca="1"/>
        <v>944992.31071855035</v>
      </c>
      <c r="F68" s="71">
        <f ca="1"/>
        <v>431200.4377248325</v>
      </c>
      <c r="G68" s="71">
        <f ca="1"/>
        <v>513533.52153291827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513533.52153291827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f ca="1"/>
        <v>184863.17798913093</v>
      </c>
      <c r="E69" s="71">
        <f ca="1"/>
        <v>672693.91469367023</v>
      </c>
      <c r="F69" s="71">
        <f ca="1"/>
        <v>522779.36313188029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522779.36313188029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f ca="1"/>
        <v>1585745.8045723876</v>
      </c>
      <c r="E70" s="71">
        <f ca="1"/>
        <v>692464.53102582553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692464.53102582553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f ca="1"/>
        <v>444935.42969707301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444935.42969707301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8713622.818764491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4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ca="1" si="29">IF(ISERROR(E59/D59),"",IF(E59/D59=0,"",E59/D59))</f>
        <v>0.46952587218375391</v>
      </c>
      <c r="E77" s="79">
        <f t="shared" ca="1" si="29"/>
        <v>2.3772806375086799</v>
      </c>
      <c r="F77" s="79">
        <f t="shared" ca="1" si="29"/>
        <v>0.80850379351479029</v>
      </c>
      <c r="G77" s="79">
        <f t="shared" ref="G77:G88" ca="1" si="30">IF(ISERROR(H59/G59),"",IF(H59/G59=0,"",H59/G59))</f>
        <v>0.92227169863552871</v>
      </c>
      <c r="H77" s="79">
        <f t="shared" ca="1" si="29"/>
        <v>1.0932764019115904</v>
      </c>
      <c r="I77" s="79">
        <f t="shared" ca="1" si="29"/>
        <v>0.91197984169215751</v>
      </c>
      <c r="J77" s="79">
        <f t="shared" ca="1" si="29"/>
        <v>0.89390674567336614</v>
      </c>
      <c r="K77" s="79">
        <f t="shared" ca="1" si="29"/>
        <v>1.2768418685879857</v>
      </c>
      <c r="L77" s="79">
        <f t="shared" ca="1" si="29"/>
        <v>0.99655484841556652</v>
      </c>
      <c r="M77" s="79">
        <f t="shared" ca="1" si="29"/>
        <v>0.9839150413585348</v>
      </c>
      <c r="N77" s="79">
        <f t="shared" ca="1" si="29"/>
        <v>0.98846637237778723</v>
      </c>
      <c r="O77" s="79">
        <f t="shared" ca="1" si="29"/>
        <v>1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1">C77+1</f>
        <v>2</v>
      </c>
      <c r="D78" s="79">
        <f t="shared" ca="1" si="29"/>
        <v>0.44324238535331195</v>
      </c>
      <c r="E78" s="79">
        <f t="shared" ca="1" si="29"/>
        <v>0.72118923687785852</v>
      </c>
      <c r="F78" s="79">
        <f t="shared" ca="1" si="29"/>
        <v>1.1348419492500961</v>
      </c>
      <c r="G78" s="79">
        <f t="shared" ca="1" si="30"/>
        <v>0.88024042471839292</v>
      </c>
      <c r="H78" s="79">
        <f t="shared" ca="1" si="29"/>
        <v>0.94031099083160974</v>
      </c>
      <c r="I78" s="79">
        <f t="shared" ca="1" si="29"/>
        <v>0.96034391103464745</v>
      </c>
      <c r="J78" s="79">
        <f t="shared" ca="1" si="29"/>
        <v>1.0127584385949211</v>
      </c>
      <c r="K78" s="79">
        <f t="shared" ca="1" si="29"/>
        <v>0.95519252336170579</v>
      </c>
      <c r="L78" s="79">
        <f t="shared" ca="1" si="29"/>
        <v>1.1305100914504929</v>
      </c>
      <c r="M78" s="79">
        <f t="shared" ca="1" si="29"/>
        <v>1.0611188484282523</v>
      </c>
      <c r="N78" s="79">
        <f t="shared" ca="1" si="29"/>
        <v>1.0099207201287026</v>
      </c>
      <c r="O78" s="79" t="str">
        <f t="shared" ca="1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1"/>
        <v>3</v>
      </c>
      <c r="D79" s="79">
        <f t="shared" ca="1" si="29"/>
        <v>1.4256225609657576</v>
      </c>
      <c r="E79" s="79">
        <f t="shared" ca="1" si="29"/>
        <v>0.96112033062299251</v>
      </c>
      <c r="F79" s="79">
        <f t="shared" ca="1" si="29"/>
        <v>1.0225966950829193</v>
      </c>
      <c r="G79" s="79">
        <f t="shared" ca="1" si="30"/>
        <v>0.8058534277927043</v>
      </c>
      <c r="H79" s="79">
        <f t="shared" ca="1" si="29"/>
        <v>1.1544765538936199</v>
      </c>
      <c r="I79" s="79">
        <f t="shared" ca="1" si="29"/>
        <v>0.99363587788988972</v>
      </c>
      <c r="J79" s="79">
        <f t="shared" ca="1" si="29"/>
        <v>0.96976202256809729</v>
      </c>
      <c r="K79" s="79">
        <f t="shared" ca="1" si="29"/>
        <v>0.99832701876917729</v>
      </c>
      <c r="L79" s="79">
        <f t="shared" ca="1" si="29"/>
        <v>0.94530191618176984</v>
      </c>
      <c r="M79" s="79">
        <f t="shared" ca="1" si="29"/>
        <v>0.96785806255020868</v>
      </c>
      <c r="N79" s="79" t="str">
        <f t="shared" ca="1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1"/>
        <v>4</v>
      </c>
      <c r="D80" s="79">
        <f t="shared" ca="1" si="29"/>
        <v>0.43115402607835607</v>
      </c>
      <c r="E80" s="79">
        <f t="shared" ca="1" si="29"/>
        <v>0.83840499930699219</v>
      </c>
      <c r="F80" s="79">
        <f t="shared" ca="1" si="29"/>
        <v>1.0760024724369437</v>
      </c>
      <c r="G80" s="79">
        <f t="shared" ca="1" si="30"/>
        <v>0.82083958831482728</v>
      </c>
      <c r="H80" s="79">
        <f t="shared" ca="1" si="29"/>
        <v>0.9011188813564589</v>
      </c>
      <c r="I80" s="79">
        <f t="shared" ca="1" si="29"/>
        <v>0.92671862446470976</v>
      </c>
      <c r="J80" s="79">
        <f t="shared" ca="1" si="29"/>
        <v>1.0630714407262927</v>
      </c>
      <c r="K80" s="79">
        <f t="shared" ca="1" si="29"/>
        <v>0.90826794765625796</v>
      </c>
      <c r="L80" s="79">
        <f t="shared" ca="1" si="29"/>
        <v>0.9694456821111419</v>
      </c>
      <c r="M80" s="79" t="str">
        <f t="shared" ca="1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1"/>
        <v>5</v>
      </c>
      <c r="D81" s="79">
        <f t="shared" ca="1" si="29"/>
        <v>0.54948598460055365</v>
      </c>
      <c r="E81" s="79">
        <f t="shared" ca="1" si="29"/>
        <v>0.73593605496529102</v>
      </c>
      <c r="F81" s="79">
        <f t="shared" ca="1" si="29"/>
        <v>0.87105136221753765</v>
      </c>
      <c r="G81" s="79">
        <f t="shared" ca="1" si="30"/>
        <v>1.2947285467477481</v>
      </c>
      <c r="H81" s="79">
        <f t="shared" ca="1" si="29"/>
        <v>0.93922220353544916</v>
      </c>
      <c r="I81" s="79">
        <f t="shared" ca="1" si="29"/>
        <v>1.0548726997765936</v>
      </c>
      <c r="J81" s="79">
        <f t="shared" ca="1" si="29"/>
        <v>0.96128952169998116</v>
      </c>
      <c r="K81" s="79">
        <f t="shared" ca="1" si="29"/>
        <v>0.95955331572599867</v>
      </c>
      <c r="L81" s="79" t="str">
        <f t="shared" ca="1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1"/>
        <v>6</v>
      </c>
      <c r="D82" s="79">
        <f t="shared" ca="1" si="29"/>
        <v>0.3729463260000947</v>
      </c>
      <c r="E82" s="79">
        <f t="shared" ca="1" si="29"/>
        <v>0.60435899483096045</v>
      </c>
      <c r="F82" s="79">
        <f t="shared" ca="1" si="29"/>
        <v>1.3991090164240527</v>
      </c>
      <c r="G82" s="79">
        <f t="shared" ca="1" si="30"/>
        <v>1.6281260680689065</v>
      </c>
      <c r="H82" s="79">
        <f t="shared" ca="1" si="29"/>
        <v>0.99797408524920128</v>
      </c>
      <c r="I82" s="79">
        <f t="shared" ca="1" si="29"/>
        <v>1.0984978629074102</v>
      </c>
      <c r="J82" s="79">
        <f t="shared" ca="1" si="29"/>
        <v>1.100718397678172</v>
      </c>
      <c r="K82" s="79" t="str">
        <f t="shared" ca="1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1"/>
        <v>7</v>
      </c>
      <c r="D83" s="79">
        <f t="shared" ca="1" si="29"/>
        <v>4.8736488776249729</v>
      </c>
      <c r="E83" s="79">
        <f t="shared" ca="1" si="29"/>
        <v>0.74191944073368932</v>
      </c>
      <c r="F83" s="79">
        <f t="shared" ca="1" si="29"/>
        <v>0.82213289127797917</v>
      </c>
      <c r="G83" s="79">
        <f t="shared" ca="1" si="30"/>
        <v>1.0710806486978912</v>
      </c>
      <c r="H83" s="79">
        <f t="shared" ca="1" si="29"/>
        <v>0.92249810545328981</v>
      </c>
      <c r="I83" s="79">
        <f t="shared" ca="1" si="29"/>
        <v>1.0359531519226342</v>
      </c>
      <c r="J83" s="79" t="str">
        <f t="shared" ca="1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1"/>
        <v>8</v>
      </c>
      <c r="D84" s="79">
        <f t="shared" ca="1" si="29"/>
        <v>1.103982427774673</v>
      </c>
      <c r="E84" s="79">
        <f t="shared" ca="1" si="29"/>
        <v>0.82606538454817091</v>
      </c>
      <c r="F84" s="79">
        <f t="shared" ca="1" si="29"/>
        <v>0.8755734105738191</v>
      </c>
      <c r="G84" s="79">
        <f t="shared" ca="1" si="30"/>
        <v>0.90389439844044073</v>
      </c>
      <c r="H84" s="79">
        <f t="shared" ca="1" si="29"/>
        <v>1.0987051417046603</v>
      </c>
      <c r="I84" s="79" t="str">
        <f t="shared" ca="1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1"/>
        <v>9</v>
      </c>
      <c r="D85" s="79">
        <f t="shared" ca="1" si="29"/>
        <v>0.17036135046694773</v>
      </c>
      <c r="E85" s="79">
        <f t="shared" ca="1" si="29"/>
        <v>3.732807333105991</v>
      </c>
      <c r="F85" s="79">
        <f t="shared" ca="1" si="29"/>
        <v>0.95282379528603811</v>
      </c>
      <c r="G85" s="79">
        <f t="shared" ca="1" si="30"/>
        <v>0.84410706845387207</v>
      </c>
      <c r="H85" s="79" t="str">
        <f t="shared" ca="1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1"/>
        <v>10</v>
      </c>
      <c r="D86" s="79">
        <f t="shared" ca="1" si="29"/>
        <v>1.9769548015323273</v>
      </c>
      <c r="E86" s="79">
        <f t="shared" ca="1" si="29"/>
        <v>0.45630047232549187</v>
      </c>
      <c r="F86" s="79">
        <f t="shared" ca="1" si="29"/>
        <v>1.1909392398637269</v>
      </c>
      <c r="G86" s="79" t="str">
        <f t="shared" ca="1" si="30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1"/>
        <v>11</v>
      </c>
      <c r="D87" s="79">
        <f t="shared" ca="1" si="29"/>
        <v>3.6388745558253976</v>
      </c>
      <c r="E87" s="79">
        <f t="shared" ca="1" si="29"/>
        <v>0.77714299432891754</v>
      </c>
      <c r="F87" s="79" t="str">
        <f t="shared" ca="1" si="29"/>
        <v/>
      </c>
      <c r="G87" s="79" t="str">
        <f t="shared" si="30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1"/>
        <v>12</v>
      </c>
      <c r="D88" s="81">
        <f t="shared" ca="1" si="29"/>
        <v>0.43668066409455558</v>
      </c>
      <c r="E88" s="81" t="str">
        <f t="shared" ca="1" si="29"/>
        <v/>
      </c>
      <c r="F88" s="81" t="str">
        <f t="shared" si="29"/>
        <v/>
      </c>
      <c r="G88" s="81" t="str">
        <f t="shared" si="30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ca="1" si="32">IFERROR(SUMPRODUCT($A$59:$A$71, E$59:E$71, --($C$59:$C$71&lt;$M$1+1-D$58))/SUMPRODUCT($A$59:$A$71, D$59:D$71, --($C$59:$C$71&lt;$M$1+1-D$58)), 1)</f>
        <v>0.67562668062494236</v>
      </c>
      <c r="E89" s="182">
        <f t="shared" ca="1" si="32"/>
        <v>0.83886128371317825</v>
      </c>
      <c r="F89" s="182">
        <f t="shared" ca="1" si="32"/>
        <v>0.98464253740720997</v>
      </c>
      <c r="G89" s="182">
        <f t="shared" ca="1" si="32"/>
        <v>0.98098423668107682</v>
      </c>
      <c r="H89" s="182">
        <f t="shared" ca="1" si="32"/>
        <v>0.99405220450801479</v>
      </c>
      <c r="I89" s="182">
        <f t="shared" ca="1" si="32"/>
        <v>1.0025711471874226</v>
      </c>
      <c r="J89" s="182">
        <f t="shared" ca="1" si="32"/>
        <v>0.99974890550986162</v>
      </c>
      <c r="K89" s="182">
        <f t="shared" ca="1" si="32"/>
        <v>0.98036346517977524</v>
      </c>
      <c r="L89" s="182">
        <f t="shared" ca="1" si="32"/>
        <v>0.98954686546025727</v>
      </c>
      <c r="M89" s="182">
        <f t="shared" ca="1" si="32"/>
        <v>0.99570268255433436</v>
      </c>
      <c r="N89" s="182">
        <f t="shared" ca="1" si="32"/>
        <v>1.0008064537467549</v>
      </c>
      <c r="O89" s="182">
        <f t="shared" ca="1" si="32"/>
        <v>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ca="1" si="33">D89*E90</f>
        <v>0.52729804002066805</v>
      </c>
      <c r="E90" s="182">
        <f t="shared" ca="1" si="33"/>
        <v>0.78045769230564876</v>
      </c>
      <c r="F90" s="182">
        <f t="shared" ca="1" si="33"/>
        <v>0.93037753375741827</v>
      </c>
      <c r="G90" s="182">
        <f ca="1">G89*H90</f>
        <v>0.94488862547754238</v>
      </c>
      <c r="H90" s="182">
        <f t="shared" ca="1" si="33"/>
        <v>0.96320469804320685</v>
      </c>
      <c r="I90" s="182">
        <f t="shared" ca="1" si="33"/>
        <v>0.96896792107606133</v>
      </c>
      <c r="J90" s="182">
        <f t="shared" ca="1" si="33"/>
        <v>0.96648295115450855</v>
      </c>
      <c r="K90" s="182">
        <f t="shared" ca="1" si="33"/>
        <v>0.96672569064890568</v>
      </c>
      <c r="L90" s="182">
        <f t="shared" ca="1" si="33"/>
        <v>0.98608906286775111</v>
      </c>
      <c r="M90" s="182">
        <f t="shared" ca="1" si="33"/>
        <v>0.99650567071333418</v>
      </c>
      <c r="N90" s="182">
        <f t="shared" ca="1" si="33"/>
        <v>1.0008064537467549</v>
      </c>
      <c r="O90" s="182">
        <f t="shared" ca="1" si="33"/>
        <v>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4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4">D76</f>
        <v>1 - 2</v>
      </c>
      <c r="E94" s="67" t="str">
        <f t="shared" si="34"/>
        <v>2 - 3</v>
      </c>
      <c r="F94" s="67" t="str">
        <f t="shared" si="34"/>
        <v>3 - 4</v>
      </c>
      <c r="G94" s="67" t="str">
        <f t="shared" si="34"/>
        <v>4 - 5</v>
      </c>
      <c r="H94" s="67" t="str">
        <f t="shared" si="34"/>
        <v>5 - 6</v>
      </c>
      <c r="I94" s="67" t="str">
        <f t="shared" si="34"/>
        <v>6 - 7</v>
      </c>
      <c r="J94" s="67" t="str">
        <f t="shared" si="34"/>
        <v>7 - 8</v>
      </c>
      <c r="K94" s="67" t="str">
        <f t="shared" si="34"/>
        <v>8 - 9</v>
      </c>
      <c r="L94" s="67" t="str">
        <f t="shared" si="34"/>
        <v>9 - 10</v>
      </c>
      <c r="M94" s="67" t="str">
        <f t="shared" si="34"/>
        <v>10 - 11</v>
      </c>
      <c r="N94" s="67" t="str">
        <f t="shared" si="34"/>
        <v>11 - 12</v>
      </c>
      <c r="O94" s="67" t="str">
        <f t="shared" si="34"/>
        <v>12 - 13</v>
      </c>
      <c r="P94" s="68" t="str">
        <f t="shared" si="34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5">B96-1</f>
        <v>2006</v>
      </c>
      <c r="C95" s="354">
        <v>1</v>
      </c>
      <c r="D95" s="114">
        <f t="shared" ref="D95:P106" ca="1" si="36">IFERROR(LN(D77), "")</f>
        <v>-0.75603187602939748</v>
      </c>
      <c r="E95" s="136">
        <f t="shared" ca="1" si="36"/>
        <v>0.86595724514853512</v>
      </c>
      <c r="F95" s="136">
        <f t="shared" ca="1" si="36"/>
        <v>-0.21256990793542616</v>
      </c>
      <c r="G95" s="136">
        <f t="shared" ca="1" si="36"/>
        <v>-8.0915414849867404E-2</v>
      </c>
      <c r="H95" s="136">
        <f t="shared" ca="1" si="36"/>
        <v>8.9179060949853214E-2</v>
      </c>
      <c r="I95" s="136">
        <f t="shared" ca="1" si="36"/>
        <v>-9.2137392559811612E-2</v>
      </c>
      <c r="J95" s="136">
        <f t="shared" ca="1" si="36"/>
        <v>-0.11215382057675871</v>
      </c>
      <c r="K95" s="136">
        <f t="shared" ca="1" si="36"/>
        <v>0.24438973898966604</v>
      </c>
      <c r="L95" s="136">
        <f t="shared" ca="1" si="36"/>
        <v>-3.4510997847171875E-3</v>
      </c>
      <c r="M95" s="136">
        <f t="shared" ca="1" si="36"/>
        <v>-1.621572574019297E-2</v>
      </c>
      <c r="N95" s="136">
        <f t="shared" ca="1" si="36"/>
        <v>-1.160065578897893E-2</v>
      </c>
      <c r="O95" s="136">
        <f t="shared" ca="1" si="36"/>
        <v>0</v>
      </c>
      <c r="P95" s="184" t="str">
        <f t="shared" si="36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5"/>
        <v>2007</v>
      </c>
      <c r="C96" s="354">
        <f t="shared" ref="C96:C106" si="37">C95+1</f>
        <v>2</v>
      </c>
      <c r="D96" s="114">
        <f t="shared" ca="1" si="36"/>
        <v>-0.81363851329932635</v>
      </c>
      <c r="E96" s="136">
        <f t="shared" ca="1" si="36"/>
        <v>-0.32685371167191024</v>
      </c>
      <c r="F96" s="136">
        <f t="shared" ca="1" si="36"/>
        <v>0.12649338947490932</v>
      </c>
      <c r="G96" s="136">
        <f t="shared" ca="1" si="36"/>
        <v>-0.12756019891765052</v>
      </c>
      <c r="H96" s="136">
        <f t="shared" ca="1" si="36"/>
        <v>-6.1544617123782765E-2</v>
      </c>
      <c r="I96" s="136">
        <f t="shared" ca="1" si="36"/>
        <v>-4.0463818012028682E-2</v>
      </c>
      <c r="J96" s="136">
        <f t="shared" ca="1" si="36"/>
        <v>1.2677735423313685E-2</v>
      </c>
      <c r="K96" s="136">
        <f t="shared" ca="1" si="36"/>
        <v>-4.5842363675829681E-2</v>
      </c>
      <c r="L96" s="136">
        <f t="shared" ca="1" si="36"/>
        <v>0.12266893923341271</v>
      </c>
      <c r="M96" s="136">
        <f t="shared" ca="1" si="36"/>
        <v>5.9323868842324191E-2</v>
      </c>
      <c r="N96" s="136">
        <f t="shared" ca="1" si="36"/>
        <v>9.871832850203828E-3</v>
      </c>
      <c r="O96" s="136" t="str">
        <f t="shared" ca="1" si="36"/>
        <v/>
      </c>
      <c r="P96" s="184" t="str">
        <f t="shared" si="36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5"/>
        <v>2008</v>
      </c>
      <c r="C97" s="354">
        <f t="shared" si="37"/>
        <v>3</v>
      </c>
      <c r="D97" s="114">
        <f t="shared" ca="1" si="36"/>
        <v>0.35460860320244869</v>
      </c>
      <c r="E97" s="136">
        <f t="shared" ca="1" si="36"/>
        <v>-3.9655663882724942E-2</v>
      </c>
      <c r="F97" s="136">
        <f t="shared" ca="1" si="36"/>
        <v>2.234517178187127E-2</v>
      </c>
      <c r="G97" s="136">
        <f t="shared" ca="1" si="36"/>
        <v>-0.21585340438629072</v>
      </c>
      <c r="H97" s="136">
        <f t="shared" ca="1" si="36"/>
        <v>0.14364704115545296</v>
      </c>
      <c r="I97" s="136">
        <f t="shared" ca="1" si="36"/>
        <v>-6.3844594674273896E-3</v>
      </c>
      <c r="J97" s="136">
        <f t="shared" ca="1" si="36"/>
        <v>-3.0704575143553212E-2</v>
      </c>
      <c r="K97" s="136">
        <f t="shared" ca="1" si="36"/>
        <v>-1.6743822266999651E-3</v>
      </c>
      <c r="L97" s="136">
        <f t="shared" ca="1" si="36"/>
        <v>-5.6250914490788138E-2</v>
      </c>
      <c r="M97" s="136">
        <f t="shared" ca="1" si="36"/>
        <v>-3.2669832053622214E-2</v>
      </c>
      <c r="N97" s="136" t="str">
        <f t="shared" ca="1" si="36"/>
        <v/>
      </c>
      <c r="O97" s="136" t="str">
        <f t="shared" si="36"/>
        <v/>
      </c>
      <c r="P97" s="184" t="str">
        <f t="shared" si="36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5"/>
        <v>2009</v>
      </c>
      <c r="C98" s="354">
        <f t="shared" si="37"/>
        <v>4</v>
      </c>
      <c r="D98" s="114">
        <f t="shared" ca="1" si="36"/>
        <v>-0.84128988362820012</v>
      </c>
      <c r="E98" s="136">
        <f t="shared" ca="1" si="36"/>
        <v>-0.17625400251926315</v>
      </c>
      <c r="F98" s="136">
        <f t="shared" ca="1" si="36"/>
        <v>7.3252759540803736E-2</v>
      </c>
      <c r="G98" s="136">
        <f t="shared" ca="1" si="36"/>
        <v>-0.19742757435101391</v>
      </c>
      <c r="H98" s="136">
        <f t="shared" ca="1" si="36"/>
        <v>-0.10411808628576337</v>
      </c>
      <c r="I98" s="136">
        <f t="shared" ca="1" si="36"/>
        <v>-7.6105292971169816E-2</v>
      </c>
      <c r="J98" s="136">
        <f t="shared" ca="1" si="36"/>
        <v>6.1162303805485714E-2</v>
      </c>
      <c r="K98" s="136">
        <f t="shared" ca="1" si="36"/>
        <v>-9.6215847375534055E-2</v>
      </c>
      <c r="L98" s="136">
        <f t="shared" ca="1" si="36"/>
        <v>-3.1030832572293943E-2</v>
      </c>
      <c r="M98" s="136" t="str">
        <f t="shared" ca="1" si="36"/>
        <v/>
      </c>
      <c r="N98" s="136" t="str">
        <f t="shared" si="36"/>
        <v/>
      </c>
      <c r="O98" s="136" t="str">
        <f t="shared" si="36"/>
        <v/>
      </c>
      <c r="P98" s="184" t="str">
        <f t="shared" si="36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5"/>
        <v>2010</v>
      </c>
      <c r="C99" s="354">
        <f t="shared" si="37"/>
        <v>5</v>
      </c>
      <c r="D99" s="114">
        <f t="shared" ca="1" si="36"/>
        <v>-0.59877201119521428</v>
      </c>
      <c r="E99" s="136">
        <f t="shared" ca="1" si="36"/>
        <v>-0.30661204586834373</v>
      </c>
      <c r="F99" s="136">
        <f t="shared" ca="1" si="36"/>
        <v>-0.13805433461734787</v>
      </c>
      <c r="G99" s="136">
        <f t="shared" ca="1" si="36"/>
        <v>0.25830105676790521</v>
      </c>
      <c r="H99" s="136">
        <f t="shared" ca="1" si="36"/>
        <v>-6.2703189285437194E-2</v>
      </c>
      <c r="I99" s="136">
        <f t="shared" ca="1" si="36"/>
        <v>5.3420095928708999E-2</v>
      </c>
      <c r="J99" s="136">
        <f t="shared" ca="1" si="36"/>
        <v>-3.9479644105026614E-2</v>
      </c>
      <c r="K99" s="136">
        <f t="shared" ca="1" si="36"/>
        <v>-4.1287398922836248E-2</v>
      </c>
      <c r="L99" s="136" t="str">
        <f t="shared" ca="1" si="36"/>
        <v/>
      </c>
      <c r="M99" s="136" t="str">
        <f t="shared" si="36"/>
        <v/>
      </c>
      <c r="N99" s="136" t="str">
        <f t="shared" si="36"/>
        <v/>
      </c>
      <c r="O99" s="136" t="str">
        <f t="shared" si="36"/>
        <v/>
      </c>
      <c r="P99" s="184" t="str">
        <f t="shared" si="36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5"/>
        <v>2011</v>
      </c>
      <c r="C100" s="354">
        <f t="shared" si="37"/>
        <v>6</v>
      </c>
      <c r="D100" s="114">
        <f t="shared" ca="1" si="36"/>
        <v>-0.98632076781572031</v>
      </c>
      <c r="E100" s="136">
        <f t="shared" ca="1" si="36"/>
        <v>-0.50358689530772272</v>
      </c>
      <c r="F100" s="136">
        <f t="shared" ca="1" si="36"/>
        <v>0.3358356171820906</v>
      </c>
      <c r="G100" s="136">
        <f t="shared" ca="1" si="36"/>
        <v>0.48742970197099195</v>
      </c>
      <c r="H100" s="136">
        <f t="shared" ca="1" si="36"/>
        <v>-2.0279696919803096E-3</v>
      </c>
      <c r="I100" s="136">
        <f t="shared" ca="1" si="36"/>
        <v>9.3943667376284262E-2</v>
      </c>
      <c r="J100" s="136">
        <f t="shared" ca="1" si="36"/>
        <v>9.5963055432981254E-2</v>
      </c>
      <c r="K100" s="136" t="str">
        <f t="shared" ca="1" si="36"/>
        <v/>
      </c>
      <c r="L100" s="136" t="str">
        <f t="shared" si="36"/>
        <v/>
      </c>
      <c r="M100" s="136" t="str">
        <f t="shared" si="36"/>
        <v/>
      </c>
      <c r="N100" s="136" t="str">
        <f t="shared" si="36"/>
        <v/>
      </c>
      <c r="O100" s="136" t="str">
        <f t="shared" si="36"/>
        <v/>
      </c>
      <c r="P100" s="184" t="str">
        <f t="shared" si="36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5"/>
        <v>2012</v>
      </c>
      <c r="C101" s="354">
        <f t="shared" si="37"/>
        <v>7</v>
      </c>
      <c r="D101" s="114">
        <f t="shared" ca="1" si="36"/>
        <v>1.5838429127280367</v>
      </c>
      <c r="E101" s="136">
        <f t="shared" ca="1" si="36"/>
        <v>-0.29851461214872521</v>
      </c>
      <c r="F101" s="136">
        <f t="shared" ca="1" si="36"/>
        <v>-0.19585322877146988</v>
      </c>
      <c r="G101" s="136">
        <f t="shared" ca="1" si="36"/>
        <v>6.8668090869467818E-2</v>
      </c>
      <c r="H101" s="136">
        <f t="shared" ca="1" si="36"/>
        <v>-8.0669956778734606E-2</v>
      </c>
      <c r="I101" s="136">
        <f t="shared" ca="1" si="36"/>
        <v>3.5321922662931889E-2</v>
      </c>
      <c r="J101" s="136" t="str">
        <f t="shared" ca="1" si="36"/>
        <v/>
      </c>
      <c r="K101" s="136" t="str">
        <f t="shared" si="36"/>
        <v/>
      </c>
      <c r="L101" s="136" t="str">
        <f t="shared" si="36"/>
        <v/>
      </c>
      <c r="M101" s="136" t="str">
        <f t="shared" si="36"/>
        <v/>
      </c>
      <c r="N101" s="136" t="str">
        <f t="shared" si="36"/>
        <v/>
      </c>
      <c r="O101" s="136" t="str">
        <f t="shared" si="36"/>
        <v/>
      </c>
      <c r="P101" s="184" t="str">
        <f t="shared" si="36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5"/>
        <v>2013</v>
      </c>
      <c r="C102" s="354">
        <f t="shared" si="37"/>
        <v>8</v>
      </c>
      <c r="D102" s="114">
        <f t="shared" ca="1" si="36"/>
        <v>9.8924030857461653E-2</v>
      </c>
      <c r="E102" s="136">
        <f t="shared" ca="1" si="36"/>
        <v>-0.19108135054535894</v>
      </c>
      <c r="F102" s="136">
        <f t="shared" ca="1" si="36"/>
        <v>-0.13287628088700484</v>
      </c>
      <c r="G102" s="136">
        <f t="shared" ca="1" si="36"/>
        <v>-0.10104274129793561</v>
      </c>
      <c r="H102" s="136">
        <f t="shared" ca="1" si="36"/>
        <v>9.4132342521393603E-2</v>
      </c>
      <c r="I102" s="136" t="str">
        <f t="shared" ca="1" si="36"/>
        <v/>
      </c>
      <c r="J102" s="136" t="str">
        <f t="shared" si="36"/>
        <v/>
      </c>
      <c r="K102" s="136" t="str">
        <f t="shared" si="36"/>
        <v/>
      </c>
      <c r="L102" s="136" t="str">
        <f t="shared" si="36"/>
        <v/>
      </c>
      <c r="M102" s="136" t="str">
        <f t="shared" si="36"/>
        <v/>
      </c>
      <c r="N102" s="136" t="str">
        <f t="shared" si="36"/>
        <v/>
      </c>
      <c r="O102" s="136" t="str">
        <f t="shared" si="36"/>
        <v/>
      </c>
      <c r="P102" s="184" t="str">
        <f t="shared" si="36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5"/>
        <v>2014</v>
      </c>
      <c r="C103" s="354">
        <f t="shared" si="37"/>
        <v>9</v>
      </c>
      <c r="D103" s="114">
        <f t="shared" ca="1" si="36"/>
        <v>-1.7698335068221989</v>
      </c>
      <c r="E103" s="136">
        <f t="shared" ca="1" si="36"/>
        <v>1.3171605867885614</v>
      </c>
      <c r="F103" s="136">
        <f t="shared" ca="1" si="36"/>
        <v>-4.8325287191140549E-2</v>
      </c>
      <c r="G103" s="136">
        <f t="shared" ca="1" si="36"/>
        <v>-0.16947593407435263</v>
      </c>
      <c r="H103" s="136" t="str">
        <f t="shared" ca="1" si="36"/>
        <v/>
      </c>
      <c r="I103" s="136" t="str">
        <f t="shared" si="36"/>
        <v/>
      </c>
      <c r="J103" s="136" t="str">
        <f t="shared" si="36"/>
        <v/>
      </c>
      <c r="K103" s="136" t="str">
        <f t="shared" si="36"/>
        <v/>
      </c>
      <c r="L103" s="136" t="str">
        <f t="shared" si="36"/>
        <v/>
      </c>
      <c r="M103" s="136" t="str">
        <f t="shared" si="36"/>
        <v/>
      </c>
      <c r="N103" s="136" t="str">
        <f t="shared" si="36"/>
        <v/>
      </c>
      <c r="O103" s="136" t="str">
        <f t="shared" si="36"/>
        <v/>
      </c>
      <c r="P103" s="184" t="str">
        <f t="shared" si="36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5"/>
        <v>2015</v>
      </c>
      <c r="C104" s="354">
        <f t="shared" si="37"/>
        <v>10</v>
      </c>
      <c r="D104" s="114">
        <f t="shared" ca="1" si="36"/>
        <v>0.68155768177859233</v>
      </c>
      <c r="E104" s="136">
        <f t="shared" ca="1" si="36"/>
        <v>-0.78460375592879905</v>
      </c>
      <c r="F104" s="136">
        <f t="shared" ca="1" si="36"/>
        <v>0.17474227300439943</v>
      </c>
      <c r="G104" s="136" t="str">
        <f t="shared" ca="1" si="36"/>
        <v/>
      </c>
      <c r="H104" s="136" t="str">
        <f t="shared" si="36"/>
        <v/>
      </c>
      <c r="I104" s="136" t="str">
        <f t="shared" si="36"/>
        <v/>
      </c>
      <c r="J104" s="136" t="str">
        <f t="shared" si="36"/>
        <v/>
      </c>
      <c r="K104" s="136" t="str">
        <f t="shared" si="36"/>
        <v/>
      </c>
      <c r="L104" s="136" t="str">
        <f t="shared" si="36"/>
        <v/>
      </c>
      <c r="M104" s="136" t="str">
        <f t="shared" si="36"/>
        <v/>
      </c>
      <c r="N104" s="136" t="str">
        <f t="shared" si="36"/>
        <v/>
      </c>
      <c r="O104" s="136" t="str">
        <f t="shared" si="36"/>
        <v/>
      </c>
      <c r="P104" s="184" t="str">
        <f t="shared" si="36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5"/>
        <v>2016</v>
      </c>
      <c r="C105" s="354">
        <f t="shared" si="37"/>
        <v>11</v>
      </c>
      <c r="D105" s="114">
        <f t="shared" ca="1" si="36"/>
        <v>1.2916744458801417</v>
      </c>
      <c r="E105" s="136">
        <f t="shared" ca="1" si="36"/>
        <v>-0.25213091166129697</v>
      </c>
      <c r="F105" s="136" t="str">
        <f t="shared" ca="1" si="36"/>
        <v/>
      </c>
      <c r="G105" s="136" t="str">
        <f t="shared" si="36"/>
        <v/>
      </c>
      <c r="H105" s="136" t="str">
        <f t="shared" si="36"/>
        <v/>
      </c>
      <c r="I105" s="136" t="str">
        <f t="shared" si="36"/>
        <v/>
      </c>
      <c r="J105" s="136" t="str">
        <f t="shared" si="36"/>
        <v/>
      </c>
      <c r="K105" s="136" t="str">
        <f t="shared" si="36"/>
        <v/>
      </c>
      <c r="L105" s="136" t="str">
        <f t="shared" si="36"/>
        <v/>
      </c>
      <c r="M105" s="136" t="str">
        <f t="shared" si="36"/>
        <v/>
      </c>
      <c r="N105" s="136" t="str">
        <f t="shared" si="36"/>
        <v/>
      </c>
      <c r="O105" s="136" t="str">
        <f t="shared" si="36"/>
        <v/>
      </c>
      <c r="P105" s="184" t="str">
        <f t="shared" si="36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7"/>
        <v>12</v>
      </c>
      <c r="D106" s="113">
        <f t="shared" ca="1" si="36"/>
        <v>-0.82855309679043421</v>
      </c>
      <c r="E106" s="137" t="str">
        <f t="shared" ca="1" si="36"/>
        <v/>
      </c>
      <c r="F106" s="137" t="str">
        <f t="shared" si="36"/>
        <v/>
      </c>
      <c r="G106" s="137" t="str">
        <f t="shared" si="36"/>
        <v/>
      </c>
      <c r="H106" s="137" t="str">
        <f t="shared" si="36"/>
        <v/>
      </c>
      <c r="I106" s="137" t="str">
        <f t="shared" si="36"/>
        <v/>
      </c>
      <c r="J106" s="137" t="str">
        <f t="shared" si="36"/>
        <v/>
      </c>
      <c r="K106" s="137" t="str">
        <f t="shared" si="36"/>
        <v/>
      </c>
      <c r="L106" s="137" t="str">
        <f t="shared" si="36"/>
        <v/>
      </c>
      <c r="M106" s="137" t="str">
        <f t="shared" si="36"/>
        <v/>
      </c>
      <c r="N106" s="137" t="str">
        <f t="shared" si="36"/>
        <v/>
      </c>
      <c r="O106" s="137" t="str">
        <f t="shared" si="36"/>
        <v/>
      </c>
      <c r="P106" s="185" t="str">
        <f t="shared" si="36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ca="1" si="38">IFERROR(AVERAGE(D95:D106), 0)</f>
        <v>-0.2153193317611509</v>
      </c>
      <c r="E107" s="138">
        <f t="shared" ca="1" si="38"/>
        <v>-6.3288647054277128E-2</v>
      </c>
      <c r="F107" s="138">
        <f t="shared" ca="1" si="38"/>
        <v>4.9901715816850491E-4</v>
      </c>
      <c r="G107" s="138">
        <f t="shared" ca="1" si="38"/>
        <v>-8.6529353631939754E-3</v>
      </c>
      <c r="H107" s="138">
        <f t="shared" ca="1" si="38"/>
        <v>1.9868281826251905E-3</v>
      </c>
      <c r="I107" s="138">
        <f t="shared" ca="1" si="38"/>
        <v>-4.6293252917874797E-3</v>
      </c>
      <c r="J107" s="138">
        <f t="shared" ca="1" si="38"/>
        <v>-2.0891575272596469E-3</v>
      </c>
      <c r="K107" s="138">
        <f t="shared" ca="1" si="38"/>
        <v>1.1873949357753221E-2</v>
      </c>
      <c r="L107" s="138">
        <f t="shared" ca="1" si="38"/>
        <v>7.9840230964033573E-3</v>
      </c>
      <c r="M107" s="139">
        <f t="shared" ca="1" si="38"/>
        <v>3.4794370161696695E-3</v>
      </c>
      <c r="N107" s="139">
        <f t="shared" ca="1" si="38"/>
        <v>-8.6441146938755122E-4</v>
      </c>
      <c r="O107" s="139">
        <f t="shared" ca="1" si="38"/>
        <v>0</v>
      </c>
      <c r="P107" s="186">
        <f t="shared" si="38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ca="1" si="39">IFERROR(_xlfn.VAR.S(D95:D106), 0)</f>
        <v>1.0283831200358202</v>
      </c>
      <c r="E108" s="139">
        <f t="shared" ca="1" si="39"/>
        <v>0.37326121888471225</v>
      </c>
      <c r="F108" s="139">
        <f t="shared" ca="1" si="39"/>
        <v>3.1975408479525097E-2</v>
      </c>
      <c r="G108" s="139">
        <f t="shared" ca="1" si="39"/>
        <v>5.6958696648487114E-2</v>
      </c>
      <c r="H108" s="139">
        <f t="shared" ca="1" si="39"/>
        <v>8.9269222409147659E-3</v>
      </c>
      <c r="I108" s="139">
        <f t="shared" ca="1" si="39"/>
        <v>4.7893565929824139E-3</v>
      </c>
      <c r="J108" s="139">
        <f t="shared" ca="1" si="39"/>
        <v>5.6328331237237451E-3</v>
      </c>
      <c r="K108" s="139">
        <f t="shared" ca="1" si="39"/>
        <v>1.8021963903979563E-2</v>
      </c>
      <c r="L108" s="139">
        <f t="shared" ca="1" si="39"/>
        <v>6.3105593981129552E-3</v>
      </c>
      <c r="M108" s="140">
        <f t="shared" ca="1" si="39"/>
        <v>2.4066348281329229E-3</v>
      </c>
      <c r="N108" s="140">
        <f t="shared" ca="1" si="39"/>
        <v>2.3053388417991632E-4</v>
      </c>
      <c r="O108" s="140">
        <f t="shared" ca="1" si="39"/>
        <v>0</v>
      </c>
      <c r="P108" s="187">
        <f t="shared" si="39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4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40">D76</f>
        <v>1 - 2</v>
      </c>
      <c r="E112" s="67" t="str">
        <f t="shared" si="40"/>
        <v>2 - 3</v>
      </c>
      <c r="F112" s="67" t="str">
        <f t="shared" si="40"/>
        <v>3 - 4</v>
      </c>
      <c r="G112" s="67" t="str">
        <f t="shared" si="40"/>
        <v>4 - 5</v>
      </c>
      <c r="H112" s="67" t="str">
        <f t="shared" si="40"/>
        <v>5 - 6</v>
      </c>
      <c r="I112" s="67" t="str">
        <f t="shared" si="40"/>
        <v>6 - 7</v>
      </c>
      <c r="J112" s="67" t="str">
        <f t="shared" si="40"/>
        <v>7 - 8</v>
      </c>
      <c r="K112" s="67" t="str">
        <f t="shared" si="40"/>
        <v>8 - 9</v>
      </c>
      <c r="L112" s="67" t="str">
        <f t="shared" si="40"/>
        <v>9 - 10</v>
      </c>
      <c r="M112" s="67" t="str">
        <f t="shared" si="40"/>
        <v>10 - 11</v>
      </c>
      <c r="N112" s="67" t="str">
        <f t="shared" si="40"/>
        <v>11 - 12</v>
      </c>
      <c r="O112" s="67" t="str">
        <f t="shared" si="40"/>
        <v>12 - 13</v>
      </c>
      <c r="P112" s="68" t="str">
        <f t="shared" si="40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1">B114-1</f>
        <v>2006</v>
      </c>
      <c r="C113" s="354">
        <v>1</v>
      </c>
      <c r="D113" s="114">
        <f t="shared" ref="D113:O113" ca="1" si="42">IFERROR(IF($C113&lt;=$M$1-D$182, D95, AVERAGE(OFFSET(D$95:D$107, 0, 0,  $M$1-D$182, 1))), "")</f>
        <v>-0.75603187602939748</v>
      </c>
      <c r="E113" s="136">
        <f t="shared" ca="1" si="42"/>
        <v>0.86595724514853512</v>
      </c>
      <c r="F113" s="136">
        <f t="shared" ca="1" si="42"/>
        <v>-0.21256990793542616</v>
      </c>
      <c r="G113" s="136">
        <f t="shared" ca="1" si="42"/>
        <v>-8.0915414849867404E-2</v>
      </c>
      <c r="H113" s="136">
        <f t="shared" ca="1" si="42"/>
        <v>8.9179060949853214E-2</v>
      </c>
      <c r="I113" s="136">
        <f t="shared" ca="1" si="42"/>
        <v>-9.2137392559811612E-2</v>
      </c>
      <c r="J113" s="136">
        <f t="shared" ca="1" si="42"/>
        <v>-0.11215382057675871</v>
      </c>
      <c r="K113" s="136">
        <f t="shared" ca="1" si="42"/>
        <v>0.24438973898966604</v>
      </c>
      <c r="L113" s="136">
        <f t="shared" ca="1" si="42"/>
        <v>-3.4510997847171875E-3</v>
      </c>
      <c r="M113" s="136">
        <f t="shared" ca="1" si="42"/>
        <v>-1.621572574019297E-2</v>
      </c>
      <c r="N113" s="136">
        <f t="shared" ca="1" si="42"/>
        <v>-1.160065578897893E-2</v>
      </c>
      <c r="O113" s="304">
        <f t="shared" ca="1" si="42"/>
        <v>0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1"/>
        <v>2007</v>
      </c>
      <c r="C114" s="354">
        <f t="shared" ref="C114:C124" si="43">C113+1</f>
        <v>2</v>
      </c>
      <c r="D114" s="114">
        <f t="shared" ref="D114:O114" ca="1" si="44">IFERROR(IF($C114&lt;=$M$1-D$182, D96, AVERAGE(OFFSET(D$95:D$107, 0, 0,  $M$1-D$182, 1))), "")</f>
        <v>-0.81363851329932635</v>
      </c>
      <c r="E114" s="136">
        <f t="shared" ca="1" si="44"/>
        <v>-0.32685371167191024</v>
      </c>
      <c r="F114" s="136">
        <f t="shared" ca="1" si="44"/>
        <v>0.12649338947490932</v>
      </c>
      <c r="G114" s="136">
        <f t="shared" ca="1" si="44"/>
        <v>-0.12756019891765052</v>
      </c>
      <c r="H114" s="136">
        <f t="shared" ca="1" si="44"/>
        <v>-6.1544617123782765E-2</v>
      </c>
      <c r="I114" s="136">
        <f t="shared" ca="1" si="44"/>
        <v>-4.0463818012028682E-2</v>
      </c>
      <c r="J114" s="136">
        <f t="shared" ca="1" si="44"/>
        <v>1.2677735423313685E-2</v>
      </c>
      <c r="K114" s="136">
        <f t="shared" ca="1" si="44"/>
        <v>-4.5842363675829681E-2</v>
      </c>
      <c r="L114" s="136">
        <f t="shared" ca="1" si="44"/>
        <v>0.12266893923341271</v>
      </c>
      <c r="M114" s="136">
        <f t="shared" ca="1" si="44"/>
        <v>5.9323868842324191E-2</v>
      </c>
      <c r="N114" s="136">
        <f t="shared" ca="1" si="44"/>
        <v>9.871832850203828E-3</v>
      </c>
      <c r="O114" s="302">
        <f t="shared" ca="1" si="44"/>
        <v>0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1"/>
        <v>2008</v>
      </c>
      <c r="C115" s="354">
        <f t="shared" si="43"/>
        <v>3</v>
      </c>
      <c r="D115" s="114">
        <f t="shared" ref="D115:O115" ca="1" si="45">IFERROR(IF($C115&lt;=$M$1-D$182, D97, AVERAGE(OFFSET(D$95:D$107, 0, 0,  $M$1-D$182, 1))), "")</f>
        <v>0.35460860320244869</v>
      </c>
      <c r="E115" s="136">
        <f t="shared" ca="1" si="45"/>
        <v>-3.9655663882724942E-2</v>
      </c>
      <c r="F115" s="136">
        <f t="shared" ca="1" si="45"/>
        <v>2.234517178187127E-2</v>
      </c>
      <c r="G115" s="136">
        <f t="shared" ca="1" si="45"/>
        <v>-0.21585340438629072</v>
      </c>
      <c r="H115" s="136">
        <f t="shared" ca="1" si="45"/>
        <v>0.14364704115545296</v>
      </c>
      <c r="I115" s="136">
        <f t="shared" ca="1" si="45"/>
        <v>-6.3844594674273896E-3</v>
      </c>
      <c r="J115" s="136">
        <f t="shared" ca="1" si="45"/>
        <v>-3.0704575143553212E-2</v>
      </c>
      <c r="K115" s="136">
        <f t="shared" ca="1" si="45"/>
        <v>-1.6743822266999651E-3</v>
      </c>
      <c r="L115" s="136">
        <f t="shared" ca="1" si="45"/>
        <v>-5.6250914490788138E-2</v>
      </c>
      <c r="M115" s="136">
        <f t="shared" ca="1" si="45"/>
        <v>-3.2669832053622214E-2</v>
      </c>
      <c r="N115" s="302">
        <f t="shared" ca="1" si="45"/>
        <v>-8.6441146938755122E-4</v>
      </c>
      <c r="O115" s="136">
        <f t="shared" ca="1" si="45"/>
        <v>0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1"/>
        <v>2009</v>
      </c>
      <c r="C116" s="354">
        <f t="shared" si="43"/>
        <v>4</v>
      </c>
      <c r="D116" s="114">
        <f t="shared" ref="D116:O116" ca="1" si="46">IFERROR(IF($C116&lt;=$M$1-D$182, D98, AVERAGE(OFFSET(D$95:D$107, 0, 0,  $M$1-D$182, 1))), "")</f>
        <v>-0.84128988362820012</v>
      </c>
      <c r="E116" s="136">
        <f t="shared" ca="1" si="46"/>
        <v>-0.17625400251926315</v>
      </c>
      <c r="F116" s="136">
        <f t="shared" ca="1" si="46"/>
        <v>7.3252759540803736E-2</v>
      </c>
      <c r="G116" s="136">
        <f t="shared" ca="1" si="46"/>
        <v>-0.19742757435101391</v>
      </c>
      <c r="H116" s="136">
        <f t="shared" ca="1" si="46"/>
        <v>-0.10411808628576337</v>
      </c>
      <c r="I116" s="136">
        <f t="shared" ca="1" si="46"/>
        <v>-7.6105292971169816E-2</v>
      </c>
      <c r="J116" s="136">
        <f t="shared" ca="1" si="46"/>
        <v>6.1162303805485714E-2</v>
      </c>
      <c r="K116" s="136">
        <f t="shared" ca="1" si="46"/>
        <v>-9.6215847375534055E-2</v>
      </c>
      <c r="L116" s="136">
        <f t="shared" ca="1" si="46"/>
        <v>-3.1030832572293943E-2</v>
      </c>
      <c r="M116" s="302">
        <f t="shared" ca="1" si="46"/>
        <v>3.4794370161696695E-3</v>
      </c>
      <c r="N116" s="136">
        <f t="shared" ca="1" si="46"/>
        <v>-8.6441146938755122E-4</v>
      </c>
      <c r="O116" s="136">
        <f t="shared" ca="1" si="46"/>
        <v>0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1"/>
        <v>2010</v>
      </c>
      <c r="C117" s="354">
        <f t="shared" si="43"/>
        <v>5</v>
      </c>
      <c r="D117" s="114">
        <f t="shared" ref="D117:O117" ca="1" si="47">IFERROR(IF($C117&lt;=$M$1-D$182, D99, AVERAGE(OFFSET(D$95:D$107, 0, 0,  $M$1-D$182, 1))), "")</f>
        <v>-0.59877201119521428</v>
      </c>
      <c r="E117" s="136">
        <f t="shared" ca="1" si="47"/>
        <v>-0.30661204586834373</v>
      </c>
      <c r="F117" s="136">
        <f t="shared" ca="1" si="47"/>
        <v>-0.13805433461734787</v>
      </c>
      <c r="G117" s="136">
        <f t="shared" ca="1" si="47"/>
        <v>0.25830105676790521</v>
      </c>
      <c r="H117" s="136">
        <f t="shared" ca="1" si="47"/>
        <v>-6.2703189285437194E-2</v>
      </c>
      <c r="I117" s="136">
        <f t="shared" ca="1" si="47"/>
        <v>5.3420095928708999E-2</v>
      </c>
      <c r="J117" s="136">
        <f t="shared" ca="1" si="47"/>
        <v>-3.9479644105026614E-2</v>
      </c>
      <c r="K117" s="136">
        <f t="shared" ca="1" si="47"/>
        <v>-4.1287398922836248E-2</v>
      </c>
      <c r="L117" s="302">
        <f t="shared" ca="1" si="47"/>
        <v>7.9840230964033573E-3</v>
      </c>
      <c r="M117" s="136">
        <f t="shared" ca="1" si="47"/>
        <v>3.4794370161696695E-3</v>
      </c>
      <c r="N117" s="136">
        <f t="shared" ca="1" si="47"/>
        <v>-8.6441146938755122E-4</v>
      </c>
      <c r="O117" s="136">
        <f t="shared" ca="1" si="47"/>
        <v>0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1"/>
        <v>2011</v>
      </c>
      <c r="C118" s="354">
        <f t="shared" si="43"/>
        <v>6</v>
      </c>
      <c r="D118" s="114">
        <f t="shared" ref="D118:O118" ca="1" si="48">IFERROR(IF($C118&lt;=$M$1-D$182, D100, AVERAGE(OFFSET(D$95:D$107, 0, 0,  $M$1-D$182, 1))), "")</f>
        <v>-0.98632076781572031</v>
      </c>
      <c r="E118" s="136">
        <f t="shared" ca="1" si="48"/>
        <v>-0.50358689530772272</v>
      </c>
      <c r="F118" s="136">
        <f t="shared" ca="1" si="48"/>
        <v>0.3358356171820906</v>
      </c>
      <c r="G118" s="136">
        <f t="shared" ca="1" si="48"/>
        <v>0.48742970197099195</v>
      </c>
      <c r="H118" s="136">
        <f t="shared" ca="1" si="48"/>
        <v>-2.0279696919803096E-3</v>
      </c>
      <c r="I118" s="136">
        <f t="shared" ca="1" si="48"/>
        <v>9.3943667376284262E-2</v>
      </c>
      <c r="J118" s="136">
        <f t="shared" ca="1" si="48"/>
        <v>9.5963055432981254E-2</v>
      </c>
      <c r="K118" s="302">
        <f t="shared" ca="1" si="48"/>
        <v>1.1873949357753221E-2</v>
      </c>
      <c r="L118" s="136">
        <f t="shared" ca="1" si="48"/>
        <v>7.9840230964033573E-3</v>
      </c>
      <c r="M118" s="136">
        <f t="shared" ca="1" si="48"/>
        <v>3.4794370161696695E-3</v>
      </c>
      <c r="N118" s="136">
        <f t="shared" ca="1" si="48"/>
        <v>-8.6441146938755122E-4</v>
      </c>
      <c r="O118" s="136">
        <f t="shared" ca="1" si="48"/>
        <v>0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1"/>
        <v>2012</v>
      </c>
      <c r="C119" s="354">
        <f t="shared" si="43"/>
        <v>7</v>
      </c>
      <c r="D119" s="114">
        <f t="shared" ref="D119:O119" ca="1" si="49">IFERROR(IF($C119&lt;=$M$1-D$182, D101, AVERAGE(OFFSET(D$95:D$107, 0, 0,  $M$1-D$182, 1))), "")</f>
        <v>1.5838429127280367</v>
      </c>
      <c r="E119" s="136">
        <f t="shared" ca="1" si="49"/>
        <v>-0.29851461214872521</v>
      </c>
      <c r="F119" s="136">
        <f t="shared" ca="1" si="49"/>
        <v>-0.19585322877146988</v>
      </c>
      <c r="G119" s="136">
        <f t="shared" ca="1" si="49"/>
        <v>6.8668090869467818E-2</v>
      </c>
      <c r="H119" s="136">
        <f t="shared" ca="1" si="49"/>
        <v>-8.0669956778734606E-2</v>
      </c>
      <c r="I119" s="136">
        <f t="shared" ca="1" si="49"/>
        <v>3.5321922662931889E-2</v>
      </c>
      <c r="J119" s="302">
        <f t="shared" ca="1" si="49"/>
        <v>-2.0891575272596469E-3</v>
      </c>
      <c r="K119" s="136">
        <f t="shared" ca="1" si="49"/>
        <v>1.1873949357753221E-2</v>
      </c>
      <c r="L119" s="136">
        <f t="shared" ca="1" si="49"/>
        <v>7.9840230964033573E-3</v>
      </c>
      <c r="M119" s="136">
        <f t="shared" ca="1" si="49"/>
        <v>3.4794370161696695E-3</v>
      </c>
      <c r="N119" s="136">
        <f t="shared" ca="1" si="49"/>
        <v>-8.6441146938755122E-4</v>
      </c>
      <c r="O119" s="136">
        <f t="shared" ca="1" si="49"/>
        <v>0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1"/>
        <v>2013</v>
      </c>
      <c r="C120" s="354">
        <f t="shared" si="43"/>
        <v>8</v>
      </c>
      <c r="D120" s="114">
        <f t="shared" ref="D120:O120" ca="1" si="50">IFERROR(IF($C120&lt;=$M$1-D$182, D102, AVERAGE(OFFSET(D$95:D$107, 0, 0,  $M$1-D$182, 1))), "")</f>
        <v>9.8924030857461653E-2</v>
      </c>
      <c r="E120" s="136">
        <f t="shared" ca="1" si="50"/>
        <v>-0.19108135054535894</v>
      </c>
      <c r="F120" s="136">
        <f t="shared" ca="1" si="50"/>
        <v>-0.13287628088700484</v>
      </c>
      <c r="G120" s="136">
        <f t="shared" ca="1" si="50"/>
        <v>-0.10104274129793561</v>
      </c>
      <c r="H120" s="136">
        <f t="shared" ca="1" si="50"/>
        <v>9.4132342521393603E-2</v>
      </c>
      <c r="I120" s="302">
        <f t="shared" ca="1" si="50"/>
        <v>-4.6293252917874797E-3</v>
      </c>
      <c r="J120" s="136">
        <f t="shared" ca="1" si="50"/>
        <v>-2.0891575272596469E-3</v>
      </c>
      <c r="K120" s="136">
        <f t="shared" ca="1" si="50"/>
        <v>1.1873949357753221E-2</v>
      </c>
      <c r="L120" s="136">
        <f t="shared" ca="1" si="50"/>
        <v>7.9840230964033573E-3</v>
      </c>
      <c r="M120" s="136">
        <f t="shared" ca="1" si="50"/>
        <v>3.4794370161696695E-3</v>
      </c>
      <c r="N120" s="136">
        <f t="shared" ca="1" si="50"/>
        <v>-8.6441146938755122E-4</v>
      </c>
      <c r="O120" s="136">
        <f t="shared" ca="1" si="50"/>
        <v>0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1"/>
        <v>2014</v>
      </c>
      <c r="C121" s="354">
        <f t="shared" si="43"/>
        <v>9</v>
      </c>
      <c r="D121" s="114">
        <f t="shared" ref="D121:O121" ca="1" si="51">IFERROR(IF($C121&lt;=$M$1-D$182, D103, AVERAGE(OFFSET(D$95:D$107, 0, 0,  $M$1-D$182, 1))), "")</f>
        <v>-1.7698335068221989</v>
      </c>
      <c r="E121" s="136">
        <f t="shared" ca="1" si="51"/>
        <v>1.3171605867885614</v>
      </c>
      <c r="F121" s="136">
        <f t="shared" ca="1" si="51"/>
        <v>-4.8325287191140549E-2</v>
      </c>
      <c r="G121" s="136">
        <f t="shared" ca="1" si="51"/>
        <v>-0.16947593407435263</v>
      </c>
      <c r="H121" s="302">
        <f t="shared" ca="1" si="51"/>
        <v>1.9868281826251905E-3</v>
      </c>
      <c r="I121" s="136">
        <f t="shared" ca="1" si="51"/>
        <v>-4.6293252917874797E-3</v>
      </c>
      <c r="J121" s="136">
        <f t="shared" ca="1" si="51"/>
        <v>-2.0891575272596469E-3</v>
      </c>
      <c r="K121" s="136">
        <f t="shared" ca="1" si="51"/>
        <v>1.1873949357753221E-2</v>
      </c>
      <c r="L121" s="136">
        <f t="shared" ca="1" si="51"/>
        <v>7.9840230964033573E-3</v>
      </c>
      <c r="M121" s="136">
        <f t="shared" ca="1" si="51"/>
        <v>3.4794370161696695E-3</v>
      </c>
      <c r="N121" s="136">
        <f t="shared" ca="1" si="51"/>
        <v>-8.6441146938755122E-4</v>
      </c>
      <c r="O121" s="136">
        <f t="shared" ca="1" si="51"/>
        <v>0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1"/>
        <v>2015</v>
      </c>
      <c r="C122" s="354">
        <f t="shared" si="43"/>
        <v>10</v>
      </c>
      <c r="D122" s="114">
        <f t="shared" ref="D122:O122" ca="1" si="52">IFERROR(IF($C122&lt;=$M$1-D$182, D104, AVERAGE(OFFSET(D$95:D$107, 0, 0,  $M$1-D$182, 1))), "")</f>
        <v>0.68155768177859233</v>
      </c>
      <c r="E122" s="136">
        <f t="shared" ca="1" si="52"/>
        <v>-0.78460375592879905</v>
      </c>
      <c r="F122" s="136">
        <f t="shared" ca="1" si="52"/>
        <v>0.17474227300439943</v>
      </c>
      <c r="G122" s="302">
        <f t="shared" ca="1" si="52"/>
        <v>-8.6529353631939754E-3</v>
      </c>
      <c r="H122" s="136">
        <f t="shared" ca="1" si="52"/>
        <v>1.9868281826251905E-3</v>
      </c>
      <c r="I122" s="136">
        <f t="shared" ca="1" si="52"/>
        <v>-4.6293252917874797E-3</v>
      </c>
      <c r="J122" s="136">
        <f t="shared" ca="1" si="52"/>
        <v>-2.0891575272596469E-3</v>
      </c>
      <c r="K122" s="136">
        <f t="shared" ca="1" si="52"/>
        <v>1.1873949357753221E-2</v>
      </c>
      <c r="L122" s="136">
        <f t="shared" ca="1" si="52"/>
        <v>7.9840230964033573E-3</v>
      </c>
      <c r="M122" s="136">
        <f t="shared" ca="1" si="52"/>
        <v>3.4794370161696695E-3</v>
      </c>
      <c r="N122" s="136">
        <f t="shared" ca="1" si="52"/>
        <v>-8.6441146938755122E-4</v>
      </c>
      <c r="O122" s="136">
        <f t="shared" ca="1" si="52"/>
        <v>0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1"/>
        <v>2016</v>
      </c>
      <c r="C123" s="354">
        <f t="shared" si="43"/>
        <v>11</v>
      </c>
      <c r="D123" s="114">
        <f t="shared" ref="D123:O123" ca="1" si="53">IFERROR(IF($C123&lt;=$M$1-D$182, D105, AVERAGE(OFFSET(D$95:D$107, 0, 0,  $M$1-D$182, 1))), "")</f>
        <v>1.2916744458801417</v>
      </c>
      <c r="E123" s="136">
        <f t="shared" ca="1" si="53"/>
        <v>-0.25213091166129697</v>
      </c>
      <c r="F123" s="302">
        <f t="shared" ca="1" si="53"/>
        <v>4.9901715816850491E-4</v>
      </c>
      <c r="G123" s="136">
        <f t="shared" ca="1" si="53"/>
        <v>-8.6529353631939754E-3</v>
      </c>
      <c r="H123" s="136">
        <f t="shared" ca="1" si="53"/>
        <v>1.9868281826251905E-3</v>
      </c>
      <c r="I123" s="136">
        <f t="shared" ca="1" si="53"/>
        <v>-4.6293252917874797E-3</v>
      </c>
      <c r="J123" s="136">
        <f t="shared" ca="1" si="53"/>
        <v>-2.0891575272596469E-3</v>
      </c>
      <c r="K123" s="296">
        <f t="shared" ca="1" si="53"/>
        <v>1.1873949357753221E-2</v>
      </c>
      <c r="L123" s="296">
        <f t="shared" ca="1" si="53"/>
        <v>7.9840230964033573E-3</v>
      </c>
      <c r="M123" s="136">
        <f t="shared" ca="1" si="53"/>
        <v>3.4794370161696695E-3</v>
      </c>
      <c r="N123" s="136">
        <f t="shared" ca="1" si="53"/>
        <v>-8.6441146938755122E-4</v>
      </c>
      <c r="O123" s="136">
        <f t="shared" ca="1" si="53"/>
        <v>0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3"/>
        <v>12</v>
      </c>
      <c r="D124" s="113">
        <f t="shared" ref="D124:O124" ca="1" si="54">IFERROR(IF($C124&lt;=$M$1-D$182, D106, AVERAGE(OFFSET(D$95:D$107, 0, 0,  $M$1-D$182, 1))), "")</f>
        <v>-0.82855309679043421</v>
      </c>
      <c r="E124" s="303">
        <f t="shared" ca="1" si="54"/>
        <v>-6.3288647054277128E-2</v>
      </c>
      <c r="F124" s="137">
        <f t="shared" ca="1" si="54"/>
        <v>4.9901715816850491E-4</v>
      </c>
      <c r="G124" s="137">
        <f t="shared" ca="1" si="54"/>
        <v>-8.6529353631939754E-3</v>
      </c>
      <c r="H124" s="137">
        <f t="shared" ca="1" si="54"/>
        <v>1.9868281826251905E-3</v>
      </c>
      <c r="I124" s="137">
        <f t="shared" ca="1" si="54"/>
        <v>-4.6293252917874797E-3</v>
      </c>
      <c r="J124" s="137">
        <f t="shared" ca="1" si="54"/>
        <v>-2.0891575272596469E-3</v>
      </c>
      <c r="K124" s="297">
        <f t="shared" ca="1" si="54"/>
        <v>1.1873949357753221E-2</v>
      </c>
      <c r="L124" s="297">
        <f t="shared" ca="1" si="54"/>
        <v>7.9840230964033573E-3</v>
      </c>
      <c r="M124" s="137">
        <f t="shared" ca="1" si="54"/>
        <v>3.4794370161696695E-3</v>
      </c>
      <c r="N124" s="137">
        <f t="shared" ca="1" si="54"/>
        <v>-8.6441146938755122E-4</v>
      </c>
      <c r="O124" s="137">
        <f t="shared" ca="1" si="54"/>
        <v>0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5">IFERROR(AVERAGE(D113:D124), 0)</f>
        <v>-0.2153193317611509</v>
      </c>
      <c r="E125" s="138">
        <f t="shared" ca="1" si="55"/>
        <v>-6.3288647054277128E-2</v>
      </c>
      <c r="F125" s="138">
        <f t="shared" ca="1" si="55"/>
        <v>4.9901715816850491E-4</v>
      </c>
      <c r="G125" s="138">
        <f t="shared" ca="1" si="55"/>
        <v>-8.6529353631939754E-3</v>
      </c>
      <c r="H125" s="138">
        <f t="shared" ca="1" si="55"/>
        <v>1.9868281826251901E-3</v>
      </c>
      <c r="I125" s="138">
        <f t="shared" ca="1" si="55"/>
        <v>-4.6293252917874797E-3</v>
      </c>
      <c r="J125" s="138">
        <f t="shared" ca="1" si="55"/>
        <v>-2.0891575272596469E-3</v>
      </c>
      <c r="K125" s="138">
        <f t="shared" ca="1" si="55"/>
        <v>1.1873949357753219E-2</v>
      </c>
      <c r="L125" s="138">
        <f t="shared" ca="1" si="55"/>
        <v>7.9840230964033591E-3</v>
      </c>
      <c r="M125" s="139">
        <f t="shared" ca="1" si="55"/>
        <v>3.4794370161696699E-3</v>
      </c>
      <c r="N125" s="139">
        <f t="shared" ca="1" si="55"/>
        <v>-8.6441146938755122E-4</v>
      </c>
      <c r="O125" s="139">
        <f t="shared" ca="1" si="55"/>
        <v>0</v>
      </c>
      <c r="P125" s="186">
        <f t="shared" ca="1" si="55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6">IFERROR(_xlfn.VAR.S(D113:D124), 0)</f>
        <v>1.0283831200358202</v>
      </c>
      <c r="E126" s="139">
        <f t="shared" ca="1" si="56"/>
        <v>0.33932838080428385</v>
      </c>
      <c r="F126" s="139">
        <f t="shared" ca="1" si="56"/>
        <v>2.6161697846884168E-2</v>
      </c>
      <c r="G126" s="139">
        <f t="shared" ca="1" si="56"/>
        <v>4.1424506653445173E-2</v>
      </c>
      <c r="H126" s="139">
        <f t="shared" ca="1" si="56"/>
        <v>5.68076869876394E-3</v>
      </c>
      <c r="I126" s="139">
        <f t="shared" ca="1" si="56"/>
        <v>2.6123763234449536E-3</v>
      </c>
      <c r="J126" s="139">
        <f t="shared" ca="1" si="56"/>
        <v>2.560378692601702E-3</v>
      </c>
      <c r="K126" s="139">
        <f t="shared" ca="1" si="56"/>
        <v>6.5534414196289359E-3</v>
      </c>
      <c r="L126" s="139">
        <f t="shared" ca="1" si="56"/>
        <v>1.7210616540308046E-3</v>
      </c>
      <c r="M126" s="140">
        <f t="shared" ca="1" si="56"/>
        <v>4.3756996875144084E-4</v>
      </c>
      <c r="N126" s="140">
        <f t="shared" ca="1" si="56"/>
        <v>2.0957625834537838E-5</v>
      </c>
      <c r="O126" s="140">
        <f t="shared" ca="1" si="56"/>
        <v>0</v>
      </c>
      <c r="P126" s="187">
        <f t="shared" ca="1" si="56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7">IFERROR(SQRT(($J$1-2)/($J$1-D182-1)), 0)</f>
        <v>1</v>
      </c>
      <c r="E127" s="139">
        <f t="shared" ca="1" si="57"/>
        <v>1.0488088481701516</v>
      </c>
      <c r="F127" s="139">
        <f t="shared" ca="1" si="57"/>
        <v>1.1055415967851334</v>
      </c>
      <c r="G127" s="139">
        <f t="shared" ca="1" si="57"/>
        <v>1.1726039399558574</v>
      </c>
      <c r="H127" s="139">
        <f t="shared" ca="1" si="57"/>
        <v>1.2535663410560174</v>
      </c>
      <c r="I127" s="139">
        <f t="shared" ca="1" si="57"/>
        <v>1.35400640077266</v>
      </c>
      <c r="J127" s="139">
        <f t="shared" ca="1" si="57"/>
        <v>1.4832396974191326</v>
      </c>
      <c r="K127" s="139">
        <f t="shared" ca="1" si="57"/>
        <v>1.6583123951776999</v>
      </c>
      <c r="L127" s="139">
        <f t="shared" ca="1" si="57"/>
        <v>1.9148542155126762</v>
      </c>
      <c r="M127" s="140">
        <f t="shared" ca="1" si="57"/>
        <v>2.3452078799117149</v>
      </c>
      <c r="N127" s="140">
        <f t="shared" ca="1" si="57"/>
        <v>3.3166247903553998</v>
      </c>
      <c r="O127" s="140">
        <f t="shared" ca="1" si="57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4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8">+E131+1</f>
        <v>3</v>
      </c>
      <c r="G131" s="67">
        <f t="shared" si="58"/>
        <v>4</v>
      </c>
      <c r="H131" s="67">
        <f>+G131+1</f>
        <v>5</v>
      </c>
      <c r="I131" s="67">
        <f t="shared" ref="I131:P131" si="59">+H131+1</f>
        <v>6</v>
      </c>
      <c r="J131" s="67">
        <f t="shared" si="59"/>
        <v>7</v>
      </c>
      <c r="K131" s="67">
        <f t="shared" si="59"/>
        <v>8</v>
      </c>
      <c r="L131" s="67">
        <f t="shared" si="59"/>
        <v>9</v>
      </c>
      <c r="M131" s="67">
        <f t="shared" si="59"/>
        <v>10</v>
      </c>
      <c r="N131" s="67">
        <f t="shared" si="59"/>
        <v>11</v>
      </c>
      <c r="O131" s="67">
        <f t="shared" si="59"/>
        <v>12</v>
      </c>
      <c r="P131" s="68">
        <f t="shared" si="59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60">IFERROR(_xlfn.COVARIANCE.S(OFFSET($D$95:$D$106, 0, $C132-1), OFFSET($D$95:$D$106, 0, D$182-1)), 0)</f>
        <v>1.0283831200358202</v>
      </c>
      <c r="E132" s="142">
        <f t="shared" ca="1" si="60"/>
        <v>-0.33686138472739036</v>
      </c>
      <c r="F132" s="142">
        <f t="shared" ca="1" si="60"/>
        <v>-4.0188014146702158E-2</v>
      </c>
      <c r="G132" s="142">
        <f t="shared" ca="1" si="60"/>
        <v>-1.8083843886140157E-3</v>
      </c>
      <c r="H132" s="142">
        <f t="shared" ca="1" si="60"/>
        <v>6.5949911185159329E-3</v>
      </c>
      <c r="I132" s="142">
        <f t="shared" ca="1" si="60"/>
        <v>1.4353062819894938E-2</v>
      </c>
      <c r="J132" s="142">
        <f t="shared" ca="1" si="60"/>
        <v>-1.3297032815328841E-2</v>
      </c>
      <c r="K132" s="142">
        <f t="shared" ca="1" si="60"/>
        <v>-2.7167771270086411E-3</v>
      </c>
      <c r="L132" s="142">
        <f t="shared" ca="1" si="60"/>
        <v>-2.4874068456145006E-2</v>
      </c>
      <c r="M132" s="142">
        <f t="shared" ca="1" si="60"/>
        <v>-2.1682925725654584E-2</v>
      </c>
      <c r="N132" s="142">
        <f t="shared" ca="1" si="60"/>
        <v>-6.1847893216003492E-4</v>
      </c>
      <c r="O132" s="142">
        <f t="shared" ca="1" si="60"/>
        <v>0</v>
      </c>
      <c r="P132" s="143">
        <f t="shared" ca="1" si="60"/>
        <v>0</v>
      </c>
      <c r="R132" s="142" cm="1">
        <f t="array" aca="1" ref="R132" ca="1">INDEX($J$40:$J$52, $M$1+1-$C132, 0)</f>
        <v>5.1062048352485449E-2</v>
      </c>
      <c r="S132" s="142">
        <f ca="1">SUM(R132:R$149)</f>
        <v>1.0510620483524857</v>
      </c>
      <c r="T132" s="142">
        <f t="shared" ref="T132:T144" ca="1" si="61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2">C132+1</f>
        <v>2</v>
      </c>
      <c r="D133" s="141">
        <f t="shared" ca="1" si="60"/>
        <v>-0.33686138472739036</v>
      </c>
      <c r="E133" s="142">
        <f t="shared" ca="1" si="60"/>
        <v>0.37326121888471225</v>
      </c>
      <c r="F133" s="142">
        <f t="shared" ca="1" si="60"/>
        <v>-5.3632286230010422E-2</v>
      </c>
      <c r="G133" s="142">
        <f t="shared" ca="1" si="60"/>
        <v>-6.6393900852445856E-2</v>
      </c>
      <c r="H133" s="142">
        <f t="shared" ca="1" si="60"/>
        <v>1.9753932491472191E-2</v>
      </c>
      <c r="I133" s="142">
        <f t="shared" ca="1" si="60"/>
        <v>-2.1793805323114757E-2</v>
      </c>
      <c r="J133" s="142">
        <f t="shared" ca="1" si="60"/>
        <v>-2.9612980386522648E-2</v>
      </c>
      <c r="K133" s="142">
        <f t="shared" ca="1" si="60"/>
        <v>6.402549023222083E-2</v>
      </c>
      <c r="L133" s="142">
        <f t="shared" ca="1" si="60"/>
        <v>-1.2654571485476213E-2</v>
      </c>
      <c r="M133" s="142">
        <f t="shared" ca="1" si="60"/>
        <v>-1.6937302719000763E-2</v>
      </c>
      <c r="N133" s="142">
        <f t="shared" ca="1" si="60"/>
        <v>-1.2806309859509864E-2</v>
      </c>
      <c r="O133" s="142">
        <f t="shared" ca="1" si="60"/>
        <v>0</v>
      </c>
      <c r="P133" s="143">
        <f t="shared" ca="1" si="60"/>
        <v>0</v>
      </c>
      <c r="R133" s="142" cm="1">
        <f t="array" aca="1" ref="R133" ca="1">INDEX($J$40:$J$52, $M$1+1-$C133, 0)</f>
        <v>7.9469188123982903E-2</v>
      </c>
      <c r="S133" s="142">
        <f ca="1">SUM(R133:R$149)</f>
        <v>1.0000000000000002</v>
      </c>
      <c r="T133" s="142">
        <f t="shared" ca="1" si="61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2"/>
        <v>3</v>
      </c>
      <c r="D134" s="141">
        <f t="shared" ca="1" si="60"/>
        <v>-4.0188014146702158E-2</v>
      </c>
      <c r="E134" s="142">
        <f t="shared" ca="1" si="60"/>
        <v>-5.3632286230010422E-2</v>
      </c>
      <c r="F134" s="142">
        <f t="shared" ca="1" si="60"/>
        <v>3.1975408479525097E-2</v>
      </c>
      <c r="G134" s="142">
        <f t="shared" ca="1" si="60"/>
        <v>1.4564296773823173E-2</v>
      </c>
      <c r="H134" s="142">
        <f t="shared" ca="1" si="60"/>
        <v>-2.8072483677890332E-3</v>
      </c>
      <c r="I134" s="142">
        <f t="shared" ca="1" si="60"/>
        <v>4.3432485689538546E-3</v>
      </c>
      <c r="J134" s="142">
        <f t="shared" ca="1" si="60"/>
        <v>1.3469924299831525E-2</v>
      </c>
      <c r="K134" s="142">
        <f t="shared" ca="1" si="60"/>
        <v>-1.4402013295123436E-2</v>
      </c>
      <c r="L134" s="142">
        <f t="shared" ca="1" si="60"/>
        <v>4.2147867420947649E-3</v>
      </c>
      <c r="M134" s="142">
        <f t="shared" ca="1" si="60"/>
        <v>5.2213943858652198E-3</v>
      </c>
      <c r="N134" s="142">
        <f t="shared" ca="1" si="60"/>
        <v>3.6402664008036369E-3</v>
      </c>
      <c r="O134" s="142">
        <f t="shared" ca="1" si="60"/>
        <v>0</v>
      </c>
      <c r="P134" s="143">
        <f t="shared" ca="1" si="60"/>
        <v>0</v>
      </c>
      <c r="R134" s="142" cm="1">
        <f t="array" aca="1" ref="R134" ca="1">INDEX($J$40:$J$52, $M$1+1-$C134, 0)</f>
        <v>5.9995638324634927E-2</v>
      </c>
      <c r="S134" s="142">
        <f ca="1">SUM(R134:R$149)</f>
        <v>0.92053081187601726</v>
      </c>
      <c r="T134" s="142">
        <f t="shared" ca="1" si="61"/>
        <v>2.3053388417991635E-4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2"/>
        <v>4</v>
      </c>
      <c r="D135" s="141">
        <f t="shared" ca="1" si="60"/>
        <v>-1.8083843886140157E-3</v>
      </c>
      <c r="E135" s="142">
        <f t="shared" ca="1" si="60"/>
        <v>-6.6393900852445856E-2</v>
      </c>
      <c r="F135" s="142">
        <f t="shared" ca="1" si="60"/>
        <v>1.4564296773823173E-2</v>
      </c>
      <c r="G135" s="142">
        <f t="shared" ca="1" si="60"/>
        <v>5.69586966484871E-2</v>
      </c>
      <c r="H135" s="142">
        <f t="shared" ca="1" si="60"/>
        <v>-6.0334094035601332E-3</v>
      </c>
      <c r="I135" s="142">
        <f t="shared" ca="1" si="60"/>
        <v>1.5321165400836277E-2</v>
      </c>
      <c r="J135" s="142">
        <f t="shared" ca="1" si="60"/>
        <v>7.7693943077649817E-3</v>
      </c>
      <c r="K135" s="142">
        <f t="shared" ca="1" si="60"/>
        <v>-2.2976994213271072E-4</v>
      </c>
      <c r="L135" s="142">
        <f t="shared" ca="1" si="60"/>
        <v>2.6213284245187019E-3</v>
      </c>
      <c r="M135" s="142">
        <f t="shared" ca="1" si="60"/>
        <v>1.1365291137849576E-3</v>
      </c>
      <c r="N135" s="142">
        <f t="shared" ca="1" si="60"/>
        <v>-5.0078979798630309E-4</v>
      </c>
      <c r="O135" s="142">
        <f t="shared" ca="1" si="60"/>
        <v>0</v>
      </c>
      <c r="P135" s="143">
        <f t="shared" ca="1" si="60"/>
        <v>0</v>
      </c>
      <c r="R135" s="142" cm="1">
        <f t="array" aca="1" ref="R135" ca="1">INDEX($J$40:$J$52, $M$1+1-$C135, 0)</f>
        <v>5.8934559392109703E-2</v>
      </c>
      <c r="S135" s="142">
        <f ca="1">SUM(R135:R$149)</f>
        <v>0.86053517355138232</v>
      </c>
      <c r="T135" s="142">
        <f t="shared" ca="1" si="61"/>
        <v>4.2591917987944107E-3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2"/>
        <v>5</v>
      </c>
      <c r="D136" s="141">
        <f t="shared" ca="1" si="60"/>
        <v>6.5949911185159329E-3</v>
      </c>
      <c r="E136" s="142">
        <f t="shared" ca="1" si="60"/>
        <v>1.9753932491472191E-2</v>
      </c>
      <c r="F136" s="142">
        <f t="shared" ca="1" si="60"/>
        <v>-2.8072483677890332E-3</v>
      </c>
      <c r="G136" s="142">
        <f t="shared" ca="1" si="60"/>
        <v>-6.0334094035601332E-3</v>
      </c>
      <c r="H136" s="142">
        <f t="shared" ca="1" si="60"/>
        <v>8.9269222409147642E-3</v>
      </c>
      <c r="I136" s="142">
        <f t="shared" ca="1" si="60"/>
        <v>-9.1188305420151843E-4</v>
      </c>
      <c r="J136" s="142">
        <f t="shared" ca="1" si="60"/>
        <v>-3.8549542813547007E-3</v>
      </c>
      <c r="K136" s="142">
        <f t="shared" ca="1" si="60"/>
        <v>9.2322448212325166E-3</v>
      </c>
      <c r="L136" s="142">
        <f t="shared" ca="1" si="60"/>
        <v>-4.4143397960583683E-3</v>
      </c>
      <c r="M136" s="142">
        <f t="shared" ca="1" si="60"/>
        <v>-5.1930279184553745E-3</v>
      </c>
      <c r="N136" s="142">
        <f t="shared" ca="1" si="60"/>
        <v>-1.6182062325459943E-3</v>
      </c>
      <c r="O136" s="142">
        <f t="shared" ca="1" si="60"/>
        <v>0</v>
      </c>
      <c r="P136" s="143">
        <f t="shared" ca="1" si="60"/>
        <v>0</v>
      </c>
      <c r="R136" s="142" cm="1">
        <f t="array" aca="1" ref="R136" ca="1">INDEX($J$40:$J$52, $M$1+1-$C136, 0)</f>
        <v>4.7454854549527588E-2</v>
      </c>
      <c r="S136" s="142">
        <f ca="1">SUM(R136:R$149)</f>
        <v>0.80160061415927264</v>
      </c>
      <c r="T136" s="142">
        <f t="shared" ca="1" si="61"/>
        <v>2.222963893140226E-2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2"/>
        <v>6</v>
      </c>
      <c r="D137" s="141">
        <f t="shared" ca="1" si="60"/>
        <v>1.4353062819894938E-2</v>
      </c>
      <c r="E137" s="142">
        <f t="shared" ca="1" si="60"/>
        <v>-2.1793805323114757E-2</v>
      </c>
      <c r="F137" s="142">
        <f t="shared" ca="1" si="60"/>
        <v>4.3432485689538546E-3</v>
      </c>
      <c r="G137" s="142">
        <f t="shared" ca="1" si="60"/>
        <v>1.5321165400836277E-2</v>
      </c>
      <c r="H137" s="142">
        <f t="shared" ca="1" si="60"/>
        <v>-9.1188305420151843E-4</v>
      </c>
      <c r="I137" s="142">
        <f t="shared" ca="1" si="60"/>
        <v>4.789356592982413E-3</v>
      </c>
      <c r="J137" s="142">
        <f t="shared" ca="1" si="60"/>
        <v>2.4252900551543096E-3</v>
      </c>
      <c r="K137" s="142">
        <f t="shared" ca="1" si="60"/>
        <v>-3.4037890255423295E-3</v>
      </c>
      <c r="L137" s="142">
        <f t="shared" ca="1" si="60"/>
        <v>-6.9214931037654652E-5</v>
      </c>
      <c r="M137" s="142">
        <f t="shared" ca="1" si="60"/>
        <v>-1.071122204165403E-4</v>
      </c>
      <c r="N137" s="142">
        <f t="shared" ca="1" si="60"/>
        <v>5.5478012121161621E-4</v>
      </c>
      <c r="O137" s="142">
        <f t="shared" ca="1" si="60"/>
        <v>0</v>
      </c>
      <c r="P137" s="143">
        <f t="shared" ca="1" si="60"/>
        <v>0</v>
      </c>
      <c r="R137" s="142" cm="1">
        <f t="array" aca="1" ref="R137" ca="1">INDEX($J$40:$J$52, $M$1+1-$C137, 0)</f>
        <v>7.309103927313132E-2</v>
      </c>
      <c r="S137" s="142">
        <f ca="1">SUM(R137:R$149)</f>
        <v>0.75414575960974495</v>
      </c>
      <c r="T137" s="142">
        <f t="shared" ca="1" si="61"/>
        <v>2.3913019834252005E-2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2"/>
        <v>7</v>
      </c>
      <c r="D138" s="141">
        <f t="shared" ca="1" si="60"/>
        <v>-1.3297032815328841E-2</v>
      </c>
      <c r="E138" s="142">
        <f t="shared" ca="1" si="60"/>
        <v>-2.9612980386522648E-2</v>
      </c>
      <c r="F138" s="142">
        <f t="shared" ca="1" si="60"/>
        <v>1.3469924299831525E-2</v>
      </c>
      <c r="G138" s="142">
        <f t="shared" ca="1" si="60"/>
        <v>7.7693943077649817E-3</v>
      </c>
      <c r="H138" s="142">
        <f t="shared" ca="1" si="60"/>
        <v>-3.8549542813547007E-3</v>
      </c>
      <c r="I138" s="142">
        <f t="shared" ca="1" si="60"/>
        <v>2.4252900551543096E-3</v>
      </c>
      <c r="J138" s="142">
        <f t="shared" ca="1" si="60"/>
        <v>5.6328331237237459E-3</v>
      </c>
      <c r="K138" s="142">
        <f t="shared" ca="1" si="60"/>
        <v>-7.7263701021246739E-3</v>
      </c>
      <c r="L138" s="142">
        <f t="shared" ca="1" si="60"/>
        <v>7.7416858545454519E-4</v>
      </c>
      <c r="M138" s="142">
        <f t="shared" ca="1" si="60"/>
        <v>2.0134083150511852E-3</v>
      </c>
      <c r="N138" s="142">
        <f t="shared" ca="1" si="60"/>
        <v>1.3402220840115304E-3</v>
      </c>
      <c r="O138" s="142">
        <f t="shared" ca="1" si="60"/>
        <v>0</v>
      </c>
      <c r="P138" s="143">
        <f t="shared" ca="1" si="60"/>
        <v>0</v>
      </c>
      <c r="R138" s="142" cm="1">
        <f t="array" aca="1" ref="R138" ca="1">INDEX($J$40:$J$52, $M$1+1-$C138, 0)</f>
        <v>6.0779040238282955E-2</v>
      </c>
      <c r="S138" s="142">
        <f ca="1">SUM(R138:R$149)</f>
        <v>0.68105472033661363</v>
      </c>
      <c r="T138" s="142">
        <f t="shared" ca="1" si="61"/>
        <v>2.2348710722760918E-2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2"/>
        <v>8</v>
      </c>
      <c r="D139" s="141">
        <f t="shared" ca="1" si="60"/>
        <v>-2.7167771270086411E-3</v>
      </c>
      <c r="E139" s="142">
        <f t="shared" ca="1" si="60"/>
        <v>6.402549023222083E-2</v>
      </c>
      <c r="F139" s="142">
        <f t="shared" ca="1" si="60"/>
        <v>-1.4402013295123436E-2</v>
      </c>
      <c r="G139" s="142">
        <f t="shared" ca="1" si="60"/>
        <v>-2.2976994213271072E-4</v>
      </c>
      <c r="H139" s="142">
        <f t="shared" ca="1" si="60"/>
        <v>9.2322448212325166E-3</v>
      </c>
      <c r="I139" s="142">
        <f t="shared" ca="1" si="60"/>
        <v>-3.4037890255423295E-3</v>
      </c>
      <c r="J139" s="142">
        <f t="shared" ca="1" si="60"/>
        <v>-7.7263701021246739E-3</v>
      </c>
      <c r="K139" s="142">
        <f t="shared" ca="1" si="60"/>
        <v>1.8021963903979563E-2</v>
      </c>
      <c r="L139" s="142">
        <f t="shared" ca="1" si="60"/>
        <v>-1.3968843645631916E-3</v>
      </c>
      <c r="M139" s="142">
        <f t="shared" ca="1" si="60"/>
        <v>-3.6564043723962278E-3</v>
      </c>
      <c r="N139" s="142">
        <f t="shared" ca="1" si="60"/>
        <v>-3.1160027636054906E-3</v>
      </c>
      <c r="O139" s="142">
        <f t="shared" ca="1" si="60"/>
        <v>0</v>
      </c>
      <c r="P139" s="143">
        <f t="shared" ca="1" si="60"/>
        <v>0</v>
      </c>
      <c r="R139" s="142" cm="1">
        <f t="array" aca="1" ref="R139" ca="1">INDEX($J$40:$J$52, $M$1+1-$C139, 0)</f>
        <v>7.924822645434168E-2</v>
      </c>
      <c r="S139" s="142">
        <f ca="1">SUM(R139:R$149)</f>
        <v>0.62027568009833067</v>
      </c>
      <c r="T139" s="142">
        <f t="shared" ca="1" si="61"/>
        <v>2.5937975314482133E-2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2"/>
        <v>9</v>
      </c>
      <c r="D140" s="141">
        <f t="shared" ca="1" si="60"/>
        <v>-2.4874068456145006E-2</v>
      </c>
      <c r="E140" s="142">
        <f t="shared" ca="1" si="60"/>
        <v>-1.2654571485476213E-2</v>
      </c>
      <c r="F140" s="142">
        <f t="shared" ca="1" si="60"/>
        <v>4.2147867420947649E-3</v>
      </c>
      <c r="G140" s="142">
        <f t="shared" ca="1" si="60"/>
        <v>2.6213284245187019E-3</v>
      </c>
      <c r="H140" s="142">
        <f t="shared" ca="1" si="60"/>
        <v>-4.4143397960583683E-3</v>
      </c>
      <c r="I140" s="142">
        <f t="shared" ca="1" si="60"/>
        <v>-6.9214931037654652E-5</v>
      </c>
      <c r="J140" s="142">
        <f t="shared" ca="1" si="60"/>
        <v>7.7416858545454519E-4</v>
      </c>
      <c r="K140" s="142">
        <f t="shared" ca="1" si="60"/>
        <v>-1.3968843645631916E-3</v>
      </c>
      <c r="L140" s="142">
        <f t="shared" ca="1" si="60"/>
        <v>6.3105593981129535E-3</v>
      </c>
      <c r="M140" s="142">
        <f t="shared" ca="1" si="60"/>
        <v>4.4758883147524081E-3</v>
      </c>
      <c r="N140" s="142">
        <f t="shared" ca="1" si="60"/>
        <v>1.3540555524950404E-3</v>
      </c>
      <c r="O140" s="142">
        <f t="shared" ca="1" si="60"/>
        <v>0</v>
      </c>
      <c r="P140" s="143">
        <f t="shared" ca="1" si="60"/>
        <v>0</v>
      </c>
      <c r="R140" s="142" cm="1">
        <f t="array" aca="1" ref="R140" ca="1">INDEX($J$40:$J$52, $M$1+1-$C140, 0)</f>
        <v>0.15956317826385566</v>
      </c>
      <c r="S140" s="142">
        <f ca="1">SUM(R140:R$149)</f>
        <v>0.54102745364398896</v>
      </c>
      <c r="T140" s="142">
        <f t="shared" ca="1" si="61"/>
        <v>2.1344564632630025E-2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2"/>
        <v>10</v>
      </c>
      <c r="D141" s="141">
        <f t="shared" ca="1" si="60"/>
        <v>-2.1682925725654584E-2</v>
      </c>
      <c r="E141" s="142">
        <f t="shared" ca="1" si="60"/>
        <v>-1.6937302719000763E-2</v>
      </c>
      <c r="F141" s="142">
        <f t="shared" ca="1" si="60"/>
        <v>5.2213943858652198E-3</v>
      </c>
      <c r="G141" s="142">
        <f t="shared" ca="1" si="60"/>
        <v>1.1365291137849576E-3</v>
      </c>
      <c r="H141" s="142">
        <f t="shared" ca="1" si="60"/>
        <v>-5.1930279184553745E-3</v>
      </c>
      <c r="I141" s="142">
        <f t="shared" ca="1" si="60"/>
        <v>-1.071122204165403E-4</v>
      </c>
      <c r="J141" s="142">
        <f t="shared" ca="1" si="60"/>
        <v>2.0134083150511852E-3</v>
      </c>
      <c r="K141" s="142">
        <f t="shared" ca="1" si="60"/>
        <v>-3.6564043723962278E-3</v>
      </c>
      <c r="L141" s="142">
        <f t="shared" ca="1" si="60"/>
        <v>4.4758883147524081E-3</v>
      </c>
      <c r="M141" s="142">
        <f t="shared" ca="1" si="60"/>
        <v>2.4066348281329229E-3</v>
      </c>
      <c r="N141" s="142">
        <f t="shared" ca="1" si="60"/>
        <v>8.1101154324078563E-4</v>
      </c>
      <c r="O141" s="142">
        <f t="shared" ca="1" si="60"/>
        <v>0</v>
      </c>
      <c r="P141" s="143">
        <f t="shared" ca="1" si="60"/>
        <v>0</v>
      </c>
      <c r="R141" s="142" cm="1">
        <f t="array" aca="1" ref="R141" ca="1">INDEX($J$40:$J$52, $M$1+1-$C141, 0)</f>
        <v>0.10395890552160168</v>
      </c>
      <c r="S141" s="142">
        <f ca="1">SUM(R141:R$149)</f>
        <v>0.38146427538013333</v>
      </c>
      <c r="T141" s="142">
        <f t="shared" ca="1" si="61"/>
        <v>0.11847215748756869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2"/>
        <v>11</v>
      </c>
      <c r="D142" s="141">
        <f t="shared" ca="1" si="60"/>
        <v>-6.1847893216003492E-4</v>
      </c>
      <c r="E142" s="142">
        <f t="shared" ca="1" si="60"/>
        <v>-1.2806309859509864E-2</v>
      </c>
      <c r="F142" s="142">
        <f t="shared" ca="1" si="60"/>
        <v>3.6402664008036369E-3</v>
      </c>
      <c r="G142" s="142">
        <f t="shared" ca="1" si="60"/>
        <v>-5.0078979798630309E-4</v>
      </c>
      <c r="H142" s="142">
        <f t="shared" ca="1" si="60"/>
        <v>-1.6182062325459943E-3</v>
      </c>
      <c r="I142" s="142">
        <f t="shared" ca="1" si="60"/>
        <v>5.5478012121161621E-4</v>
      </c>
      <c r="J142" s="142">
        <f t="shared" ca="1" si="60"/>
        <v>1.3402220840115304E-3</v>
      </c>
      <c r="K142" s="142">
        <f t="shared" ca="1" si="60"/>
        <v>-3.1160027636054906E-3</v>
      </c>
      <c r="L142" s="142">
        <f t="shared" ca="1" si="60"/>
        <v>1.3540555524950404E-3</v>
      </c>
      <c r="M142" s="142">
        <f t="shared" ca="1" si="60"/>
        <v>8.1101154324078563E-4</v>
      </c>
      <c r="N142" s="142">
        <f t="shared" ca="1" si="60"/>
        <v>2.3053388417991635E-4</v>
      </c>
      <c r="O142" s="142">
        <f t="shared" ca="1" si="60"/>
        <v>0</v>
      </c>
      <c r="P142" s="143">
        <f t="shared" ca="1" si="60"/>
        <v>0</v>
      </c>
      <c r="R142" s="142" cm="1">
        <f t="array" aca="1" ref="R142" ca="1">INDEX($J$40:$J$52, $M$1+1-$C142, 0)</f>
        <v>0.11623918335950109</v>
      </c>
      <c r="S142" s="142">
        <f ca="1">SUM(R142:R$149)</f>
        <v>0.27750536985853169</v>
      </c>
      <c r="T142" s="142">
        <f t="shared" ca="1" si="61"/>
        <v>0.20693687698401314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2"/>
        <v>12</v>
      </c>
      <c r="D143" s="141">
        <f t="shared" ca="1" si="60"/>
        <v>0</v>
      </c>
      <c r="E143" s="142">
        <f t="shared" ca="1" si="60"/>
        <v>0</v>
      </c>
      <c r="F143" s="142">
        <f t="shared" ca="1" si="60"/>
        <v>0</v>
      </c>
      <c r="G143" s="142">
        <f t="shared" ca="1" si="60"/>
        <v>0</v>
      </c>
      <c r="H143" s="142">
        <f t="shared" ca="1" si="60"/>
        <v>0</v>
      </c>
      <c r="I143" s="142">
        <f t="shared" ca="1" si="60"/>
        <v>0</v>
      </c>
      <c r="J143" s="142">
        <f t="shared" ca="1" si="60"/>
        <v>0</v>
      </c>
      <c r="K143" s="142">
        <f t="shared" ca="1" si="60"/>
        <v>0</v>
      </c>
      <c r="L143" s="142">
        <f t="shared" ca="1" si="60"/>
        <v>0</v>
      </c>
      <c r="M143" s="142">
        <f t="shared" ca="1" si="60"/>
        <v>0</v>
      </c>
      <c r="N143" s="142">
        <f t="shared" ca="1" si="60"/>
        <v>0</v>
      </c>
      <c r="O143" s="142">
        <f t="shared" ca="1" si="60"/>
        <v>0</v>
      </c>
      <c r="P143" s="143">
        <f t="shared" ca="1" si="60"/>
        <v>0</v>
      </c>
      <c r="R143" s="142" cm="1">
        <f t="array" aca="1" ref="R143" ca="1">INDEX($J$40:$J$52, $M$1+1-$C143, 0)</f>
        <v>6.3964321193359569E-2</v>
      </c>
      <c r="S143" s="142">
        <f ca="1">SUM(R143:R$149)</f>
        <v>0.1612661864990306</v>
      </c>
      <c r="T143" s="142">
        <f t="shared" ca="1" si="61"/>
        <v>0.32009462760395035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2"/>
        <v>13</v>
      </c>
      <c r="D144" s="144">
        <f t="shared" ca="1" si="60"/>
        <v>0</v>
      </c>
      <c r="E144" s="144">
        <f t="shared" ca="1" si="60"/>
        <v>0</v>
      </c>
      <c r="F144" s="144">
        <f t="shared" ca="1" si="60"/>
        <v>0</v>
      </c>
      <c r="G144" s="144">
        <f t="shared" ca="1" si="60"/>
        <v>0</v>
      </c>
      <c r="H144" s="144">
        <f t="shared" ca="1" si="60"/>
        <v>0</v>
      </c>
      <c r="I144" s="144">
        <f t="shared" ca="1" si="60"/>
        <v>0</v>
      </c>
      <c r="J144" s="144">
        <f t="shared" ca="1" si="60"/>
        <v>0</v>
      </c>
      <c r="K144" s="144">
        <f t="shared" ca="1" si="60"/>
        <v>0</v>
      </c>
      <c r="L144" s="144">
        <f t="shared" ca="1" si="60"/>
        <v>0</v>
      </c>
      <c r="M144" s="144">
        <f t="shared" ca="1" si="60"/>
        <v>0</v>
      </c>
      <c r="N144" s="144">
        <f t="shared" ca="1" si="60"/>
        <v>0</v>
      </c>
      <c r="O144" s="144">
        <f t="shared" ca="1" si="60"/>
        <v>0</v>
      </c>
      <c r="P144" s="145">
        <f t="shared" ca="1" si="60"/>
        <v>0</v>
      </c>
      <c r="R144" s="142" cm="1">
        <f t="array" aca="1" ref="R144" ca="1">INDEX($J$40:$J$52, $M$1+1-$C144, 0)</f>
        <v>4.6239816953185582E-2</v>
      </c>
      <c r="S144" s="142">
        <f ca="1">SUM(R144:R$149)</f>
        <v>9.7301865305671031E-2</v>
      </c>
      <c r="T144" s="142">
        <f t="shared" ca="1" si="61"/>
        <v>0.50627972287858536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4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3">+E148+1</f>
        <v>3</v>
      </c>
      <c r="G148" s="67">
        <f t="shared" si="63"/>
        <v>4</v>
      </c>
      <c r="H148" s="67">
        <f>+G148+1</f>
        <v>5</v>
      </c>
      <c r="I148" s="67">
        <f t="shared" si="63"/>
        <v>6</v>
      </c>
      <c r="J148" s="67">
        <f t="shared" si="63"/>
        <v>7</v>
      </c>
      <c r="K148" s="67">
        <f t="shared" si="63"/>
        <v>8</v>
      </c>
      <c r="L148" s="67">
        <f t="shared" si="63"/>
        <v>9</v>
      </c>
      <c r="M148" s="67">
        <f t="shared" si="63"/>
        <v>10</v>
      </c>
      <c r="N148" s="67">
        <f t="shared" si="63"/>
        <v>11</v>
      </c>
      <c r="O148" s="67">
        <f t="shared" si="63"/>
        <v>12</v>
      </c>
      <c r="P148" s="68">
        <f t="shared" si="63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4">IFERROR(_xlfn.COVARIANCE.S(OFFSET($D$113:$D$124, 0, $C149-1), OFFSET($D$113:$D$124, 0, D$148-1)), 0)</f>
        <v>1.0283831200358202</v>
      </c>
      <c r="E149" s="142">
        <f t="shared" ca="1" si="64"/>
        <v>-0.30623762247944575</v>
      </c>
      <c r="F149" s="142">
        <f t="shared" ca="1" si="64"/>
        <v>-3.2881102483665388E-2</v>
      </c>
      <c r="G149" s="142">
        <f t="shared" ca="1" si="64"/>
        <v>-1.3151886462647413E-3</v>
      </c>
      <c r="H149" s="142">
        <f t="shared" ca="1" si="64"/>
        <v>4.1968125299646844E-3</v>
      </c>
      <c r="I149" s="142">
        <f t="shared" ca="1" si="64"/>
        <v>7.8289433563063296E-3</v>
      </c>
      <c r="J149" s="142">
        <f t="shared" ca="1" si="64"/>
        <v>-6.0441058251494715E-3</v>
      </c>
      <c r="K149" s="142">
        <f t="shared" ca="1" si="64"/>
        <v>-9.8791895527586791E-4</v>
      </c>
      <c r="L149" s="142">
        <f t="shared" ca="1" si="64"/>
        <v>-6.7838368516759109E-3</v>
      </c>
      <c r="M149" s="142">
        <f t="shared" ca="1" si="64"/>
        <v>-3.9423501319371971E-3</v>
      </c>
      <c r="N149" s="142">
        <f t="shared" ca="1" si="64"/>
        <v>-5.6225357469094125E-5</v>
      </c>
      <c r="O149" s="142">
        <f t="shared" ca="1" si="64"/>
        <v>0</v>
      </c>
      <c r="P149" s="143">
        <f t="shared" ca="1" si="64"/>
        <v>0</v>
      </c>
      <c r="R149" s="142" cm="1">
        <f t="array" aca="1" ref="R149" ca="1">INDEX($J$40:$J$52, $M$1+1-$C149, 0)</f>
        <v>5.1062048352485449E-2</v>
      </c>
      <c r="S149" s="142">
        <f ca="1">SUM(R$149:R149)</f>
        <v>5.1062048352485449E-2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5">C149+1</f>
        <v>2</v>
      </c>
      <c r="D150" s="141">
        <f t="shared" ca="1" si="64"/>
        <v>-0.30623762247944575</v>
      </c>
      <c r="E150" s="142">
        <f t="shared" ca="1" si="64"/>
        <v>0.33932838080428385</v>
      </c>
      <c r="F150" s="142">
        <f t="shared" ca="1" si="64"/>
        <v>-4.3880961460917613E-2</v>
      </c>
      <c r="G150" s="142">
        <f t="shared" ca="1" si="64"/>
        <v>-4.8286473347233357E-2</v>
      </c>
      <c r="H150" s="142">
        <f t="shared" ca="1" si="64"/>
        <v>1.2570684312755027E-2</v>
      </c>
      <c r="I150" s="142">
        <f t="shared" ca="1" si="64"/>
        <v>-1.1887530176244413E-2</v>
      </c>
      <c r="J150" s="142">
        <f t="shared" ca="1" si="64"/>
        <v>-1.3460445630237567E-2</v>
      </c>
      <c r="K150" s="142">
        <f t="shared" ca="1" si="64"/>
        <v>2.3281996448080301E-2</v>
      </c>
      <c r="L150" s="142">
        <f t="shared" ca="1" si="64"/>
        <v>-3.4512467687662406E-3</v>
      </c>
      <c r="M150" s="142">
        <f t="shared" ca="1" si="64"/>
        <v>-3.079509585272866E-3</v>
      </c>
      <c r="N150" s="142">
        <f t="shared" ca="1" si="64"/>
        <v>-1.1642099872281697E-3</v>
      </c>
      <c r="O150" s="142">
        <f t="shared" ca="1" si="64"/>
        <v>0</v>
      </c>
      <c r="P150" s="143">
        <f t="shared" ca="1" si="64"/>
        <v>0</v>
      </c>
      <c r="R150" s="142" cm="1">
        <f t="array" aca="1" ref="R150" ca="1">INDEX($J$40:$J$52, $M$1+1-$C150, 0)</f>
        <v>7.9469188123982903E-2</v>
      </c>
      <c r="S150" s="142">
        <f ca="1">SUM(R$149:R150)</f>
        <v>0.13053123647646836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5"/>
        <v>3</v>
      </c>
      <c r="D151" s="141">
        <f t="shared" ca="1" si="64"/>
        <v>-3.2881102483665388E-2</v>
      </c>
      <c r="E151" s="142">
        <f t="shared" ca="1" si="64"/>
        <v>-4.3880961460917613E-2</v>
      </c>
      <c r="F151" s="142">
        <f t="shared" ca="1" si="64"/>
        <v>2.6161697846884172E-2</v>
      </c>
      <c r="G151" s="142">
        <f t="shared" ca="1" si="64"/>
        <v>1.0592215835507761E-2</v>
      </c>
      <c r="H151" s="142">
        <f t="shared" ca="1" si="64"/>
        <v>-1.7864307795021116E-3</v>
      </c>
      <c r="I151" s="142">
        <f t="shared" ca="1" si="64"/>
        <v>2.3690446739748293E-3</v>
      </c>
      <c r="J151" s="142">
        <f t="shared" ca="1" si="64"/>
        <v>6.1226928635597843E-3</v>
      </c>
      <c r="K151" s="142">
        <f t="shared" ca="1" si="64"/>
        <v>-5.2370957436812492E-3</v>
      </c>
      <c r="L151" s="142">
        <f t="shared" ca="1" si="64"/>
        <v>1.1494872932985723E-3</v>
      </c>
      <c r="M151" s="142">
        <f t="shared" ca="1" si="64"/>
        <v>9.493444337936763E-4</v>
      </c>
      <c r="N151" s="142">
        <f t="shared" ca="1" si="64"/>
        <v>3.3093330916396694E-4</v>
      </c>
      <c r="O151" s="142">
        <f t="shared" ca="1" si="64"/>
        <v>0</v>
      </c>
      <c r="P151" s="143">
        <f t="shared" ca="1" si="64"/>
        <v>0</v>
      </c>
      <c r="R151" s="142" cm="1">
        <f t="array" aca="1" ref="R151" ca="1">INDEX($J$40:$J$52, $M$1+1-$C151, 0)</f>
        <v>5.9995638324634927E-2</v>
      </c>
      <c r="S151" s="142">
        <f ca="1">SUM(R$149:R151)</f>
        <v>0.19052687480110328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5"/>
        <v>4</v>
      </c>
      <c r="D152" s="141">
        <f t="shared" ca="1" si="64"/>
        <v>-1.3151886462647413E-3</v>
      </c>
      <c r="E152" s="142">
        <f t="shared" ca="1" si="64"/>
        <v>-4.8286473347233357E-2</v>
      </c>
      <c r="F152" s="142">
        <f t="shared" ca="1" si="64"/>
        <v>1.0592215835507761E-2</v>
      </c>
      <c r="G152" s="142">
        <f t="shared" ca="1" si="64"/>
        <v>4.1424506653445166E-2</v>
      </c>
      <c r="H152" s="142">
        <f t="shared" ca="1" si="64"/>
        <v>-3.8394423477200843E-3</v>
      </c>
      <c r="I152" s="142">
        <f t="shared" ca="1" si="64"/>
        <v>8.3569993095470602E-3</v>
      </c>
      <c r="J152" s="142">
        <f t="shared" ca="1" si="64"/>
        <v>3.5315428671659006E-3</v>
      </c>
      <c r="K152" s="142">
        <f t="shared" ca="1" si="64"/>
        <v>-8.3552706230076578E-5</v>
      </c>
      <c r="L152" s="142">
        <f t="shared" ca="1" si="64"/>
        <v>7.14907752141464E-4</v>
      </c>
      <c r="M152" s="142">
        <f t="shared" ca="1" si="64"/>
        <v>2.0664165705181053E-4</v>
      </c>
      <c r="N152" s="142">
        <f t="shared" ca="1" si="64"/>
        <v>-4.5526345271482098E-5</v>
      </c>
      <c r="O152" s="142">
        <f t="shared" ca="1" si="64"/>
        <v>0</v>
      </c>
      <c r="P152" s="143">
        <f t="shared" ca="1" si="64"/>
        <v>0</v>
      </c>
      <c r="R152" s="142" cm="1">
        <f t="array" aca="1" ref="R152" ca="1">INDEX($J$40:$J$52, $M$1+1-$C152, 0)</f>
        <v>5.8934559392109703E-2</v>
      </c>
      <c r="S152" s="142">
        <f ca="1">SUM(R$149:R152)</f>
        <v>0.24946143419321298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5"/>
        <v>5</v>
      </c>
      <c r="D153" s="141">
        <f t="shared" ca="1" si="64"/>
        <v>4.1968125299646844E-3</v>
      </c>
      <c r="E153" s="142">
        <f t="shared" ca="1" si="64"/>
        <v>1.2570684312755027E-2</v>
      </c>
      <c r="F153" s="142">
        <f t="shared" ca="1" si="64"/>
        <v>-1.7864307795021116E-3</v>
      </c>
      <c r="G153" s="142">
        <f t="shared" ca="1" si="64"/>
        <v>-3.8394423477200843E-3</v>
      </c>
      <c r="H153" s="142">
        <f t="shared" ca="1" si="64"/>
        <v>5.6807686987639409E-3</v>
      </c>
      <c r="I153" s="142">
        <f t="shared" ca="1" si="64"/>
        <v>-4.9739075683719188E-4</v>
      </c>
      <c r="J153" s="142">
        <f t="shared" ca="1" si="64"/>
        <v>-1.7522519460703189E-3</v>
      </c>
      <c r="K153" s="142">
        <f t="shared" ca="1" si="64"/>
        <v>3.3571799349936425E-3</v>
      </c>
      <c r="L153" s="142">
        <f t="shared" ca="1" si="64"/>
        <v>-1.2039108534704641E-3</v>
      </c>
      <c r="M153" s="142">
        <f t="shared" ca="1" si="64"/>
        <v>-9.4418689426461371E-4</v>
      </c>
      <c r="N153" s="142">
        <f t="shared" ca="1" si="64"/>
        <v>-1.4710965750418129E-4</v>
      </c>
      <c r="O153" s="142">
        <f t="shared" ca="1" si="64"/>
        <v>0</v>
      </c>
      <c r="P153" s="143">
        <f t="shared" ca="1" si="64"/>
        <v>0</v>
      </c>
      <c r="R153" s="142" cm="1">
        <f t="array" aca="1" ref="R153" ca="1">INDEX($J$40:$J$52, $M$1+1-$C153, 0)</f>
        <v>4.7454854549527588E-2</v>
      </c>
      <c r="S153" s="142">
        <f ca="1">SUM(R$149:R153)</f>
        <v>0.29691628874274056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5"/>
        <v>6</v>
      </c>
      <c r="D154" s="141">
        <f t="shared" ca="1" si="64"/>
        <v>7.8289433563063296E-3</v>
      </c>
      <c r="E154" s="142">
        <f t="shared" ca="1" si="64"/>
        <v>-1.1887530176244413E-2</v>
      </c>
      <c r="F154" s="142">
        <f t="shared" ca="1" si="64"/>
        <v>2.3690446739748293E-3</v>
      </c>
      <c r="G154" s="142">
        <f t="shared" ca="1" si="64"/>
        <v>8.3569993095470602E-3</v>
      </c>
      <c r="H154" s="142">
        <f t="shared" ca="1" si="64"/>
        <v>-4.9739075683719188E-4</v>
      </c>
      <c r="I154" s="142">
        <f t="shared" ca="1" si="64"/>
        <v>2.6123763234449527E-3</v>
      </c>
      <c r="J154" s="142">
        <f t="shared" ca="1" si="64"/>
        <v>1.1024045705246863E-3</v>
      </c>
      <c r="K154" s="142">
        <f t="shared" ca="1" si="64"/>
        <v>-1.2377414638335743E-3</v>
      </c>
      <c r="L154" s="142">
        <f t="shared" ca="1" si="64"/>
        <v>-1.8876799373905895E-5</v>
      </c>
      <c r="M154" s="142">
        <f t="shared" ca="1" si="64"/>
        <v>-1.9474949166643686E-5</v>
      </c>
      <c r="N154" s="142">
        <f t="shared" ca="1" si="64"/>
        <v>5.0434556473783284E-5</v>
      </c>
      <c r="O154" s="142">
        <f t="shared" ca="1" si="64"/>
        <v>0</v>
      </c>
      <c r="P154" s="143">
        <f t="shared" ca="1" si="64"/>
        <v>0</v>
      </c>
      <c r="R154" s="142" cm="1">
        <f t="array" aca="1" ref="R154" ca="1">INDEX($J$40:$J$52, $M$1+1-$C154, 0)</f>
        <v>7.309103927313132E-2</v>
      </c>
      <c r="S154" s="142">
        <f ca="1">SUM(R$149:R154)</f>
        <v>0.37000732801587188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5"/>
        <v>7</v>
      </c>
      <c r="D155" s="141">
        <f t="shared" ca="1" si="64"/>
        <v>-6.0441058251494715E-3</v>
      </c>
      <c r="E155" s="142">
        <f t="shared" ca="1" si="64"/>
        <v>-1.3460445630237567E-2</v>
      </c>
      <c r="F155" s="142">
        <f t="shared" ca="1" si="64"/>
        <v>6.1226928635597843E-3</v>
      </c>
      <c r="G155" s="142">
        <f t="shared" ca="1" si="64"/>
        <v>3.5315428671659006E-3</v>
      </c>
      <c r="H155" s="142">
        <f t="shared" ca="1" si="64"/>
        <v>-1.7522519460703189E-3</v>
      </c>
      <c r="I155" s="142">
        <f t="shared" ca="1" si="64"/>
        <v>1.1024045705246863E-3</v>
      </c>
      <c r="J155" s="142">
        <f t="shared" ca="1" si="64"/>
        <v>2.5603786926017029E-3</v>
      </c>
      <c r="K155" s="142">
        <f t="shared" ca="1" si="64"/>
        <v>-2.8095891280453364E-3</v>
      </c>
      <c r="L155" s="142">
        <f t="shared" ca="1" si="64"/>
        <v>2.1113688694214867E-4</v>
      </c>
      <c r="M155" s="142">
        <f t="shared" ca="1" si="64"/>
        <v>3.6607423910021546E-4</v>
      </c>
      <c r="N155" s="142">
        <f t="shared" ca="1" si="64"/>
        <v>1.2183837127377551E-4</v>
      </c>
      <c r="O155" s="142">
        <f t="shared" ca="1" si="64"/>
        <v>0</v>
      </c>
      <c r="P155" s="143">
        <f t="shared" ca="1" si="64"/>
        <v>0</v>
      </c>
      <c r="R155" s="142" cm="1">
        <f t="array" aca="1" ref="R155" ca="1">INDEX($J$40:$J$52, $M$1+1-$C155, 0)</f>
        <v>6.0779040238282955E-2</v>
      </c>
      <c r="S155" s="142">
        <f ca="1">SUM(R$149:R155)</f>
        <v>0.43078636825415484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5"/>
        <v>8</v>
      </c>
      <c r="D156" s="141">
        <f t="shared" ca="1" si="64"/>
        <v>-9.8791895527586791E-4</v>
      </c>
      <c r="E156" s="142">
        <f t="shared" ca="1" si="64"/>
        <v>2.3281996448080301E-2</v>
      </c>
      <c r="F156" s="142">
        <f t="shared" ca="1" si="64"/>
        <v>-5.2370957436812492E-3</v>
      </c>
      <c r="G156" s="142">
        <f t="shared" ca="1" si="64"/>
        <v>-8.3552706230076578E-5</v>
      </c>
      <c r="H156" s="142">
        <f t="shared" ca="1" si="64"/>
        <v>3.3571799349936425E-3</v>
      </c>
      <c r="I156" s="142">
        <f t="shared" ca="1" si="64"/>
        <v>-1.2377414638335743E-3</v>
      </c>
      <c r="J156" s="142">
        <f t="shared" ca="1" si="64"/>
        <v>-2.8095891280453364E-3</v>
      </c>
      <c r="K156" s="142">
        <f t="shared" ca="1" si="64"/>
        <v>6.5534414196289324E-3</v>
      </c>
      <c r="L156" s="142">
        <f t="shared" ca="1" si="64"/>
        <v>-3.8096846306268848E-4</v>
      </c>
      <c r="M156" s="142">
        <f t="shared" ca="1" si="64"/>
        <v>-6.6480079498113236E-4</v>
      </c>
      <c r="N156" s="142">
        <f t="shared" ca="1" si="64"/>
        <v>-2.8327297850959008E-4</v>
      </c>
      <c r="O156" s="142">
        <f t="shared" ca="1" si="64"/>
        <v>0</v>
      </c>
      <c r="P156" s="143">
        <f t="shared" ca="1" si="64"/>
        <v>0</v>
      </c>
      <c r="R156" s="142" cm="1">
        <f t="array" aca="1" ref="R156" ca="1">INDEX($J$40:$J$52, $M$1+1-$C156, 0)</f>
        <v>7.924822645434168E-2</v>
      </c>
      <c r="S156" s="142">
        <f ca="1">SUM(R$149:R156)</f>
        <v>0.51003459470849655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5"/>
        <v>9</v>
      </c>
      <c r="D157" s="141">
        <f t="shared" ca="1" si="64"/>
        <v>-6.7838368516759109E-3</v>
      </c>
      <c r="E157" s="142">
        <f t="shared" ca="1" si="64"/>
        <v>-3.4512467687662406E-3</v>
      </c>
      <c r="F157" s="142">
        <f t="shared" ca="1" si="64"/>
        <v>1.1494872932985723E-3</v>
      </c>
      <c r="G157" s="142">
        <f t="shared" ca="1" si="64"/>
        <v>7.14907752141464E-4</v>
      </c>
      <c r="H157" s="142">
        <f t="shared" ca="1" si="64"/>
        <v>-1.2039108534704641E-3</v>
      </c>
      <c r="I157" s="142">
        <f t="shared" ca="1" si="64"/>
        <v>-1.8876799373905895E-5</v>
      </c>
      <c r="J157" s="142">
        <f t="shared" ca="1" si="64"/>
        <v>2.1113688694214867E-4</v>
      </c>
      <c r="K157" s="142">
        <f t="shared" ca="1" si="64"/>
        <v>-3.8096846306268848E-4</v>
      </c>
      <c r="L157" s="142">
        <f t="shared" ca="1" si="64"/>
        <v>1.7210616540308055E-3</v>
      </c>
      <c r="M157" s="142">
        <f t="shared" ca="1" si="64"/>
        <v>8.1379787540952872E-4</v>
      </c>
      <c r="N157" s="142">
        <f t="shared" ca="1" si="64"/>
        <v>1.2309595931773092E-4</v>
      </c>
      <c r="O157" s="142">
        <f t="shared" ca="1" si="64"/>
        <v>0</v>
      </c>
      <c r="P157" s="143">
        <f t="shared" ca="1" si="64"/>
        <v>0</v>
      </c>
      <c r="R157" s="142" cm="1">
        <f t="array" aca="1" ref="R157" ca="1">INDEX($J$40:$J$52, $M$1+1-$C157, 0)</f>
        <v>0.15956317826385566</v>
      </c>
      <c r="S157" s="142">
        <f ca="1">SUM(R$149:R157)</f>
        <v>0.66959777297235223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5"/>
        <v>10</v>
      </c>
      <c r="D158" s="141">
        <f t="shared" ca="1" si="64"/>
        <v>-3.9423501319371971E-3</v>
      </c>
      <c r="E158" s="142">
        <f t="shared" ca="1" si="64"/>
        <v>-3.079509585272866E-3</v>
      </c>
      <c r="F158" s="142">
        <f t="shared" ca="1" si="64"/>
        <v>9.493444337936763E-4</v>
      </c>
      <c r="G158" s="142">
        <f t="shared" ca="1" si="64"/>
        <v>2.0664165705181053E-4</v>
      </c>
      <c r="H158" s="142">
        <f t="shared" ca="1" si="64"/>
        <v>-9.4418689426461371E-4</v>
      </c>
      <c r="I158" s="142">
        <f t="shared" ca="1" si="64"/>
        <v>-1.9474949166643686E-5</v>
      </c>
      <c r="J158" s="142">
        <f t="shared" ca="1" si="64"/>
        <v>3.6607423910021546E-4</v>
      </c>
      <c r="K158" s="142">
        <f t="shared" ca="1" si="64"/>
        <v>-6.6480079498113236E-4</v>
      </c>
      <c r="L158" s="142">
        <f t="shared" ca="1" si="64"/>
        <v>8.1379787540952872E-4</v>
      </c>
      <c r="M158" s="142">
        <f t="shared" ca="1" si="64"/>
        <v>4.3756996875144051E-4</v>
      </c>
      <c r="N158" s="142">
        <f t="shared" ca="1" si="64"/>
        <v>7.3728322112798697E-5</v>
      </c>
      <c r="O158" s="142">
        <f t="shared" ca="1" si="64"/>
        <v>0</v>
      </c>
      <c r="P158" s="143">
        <f t="shared" ca="1" si="64"/>
        <v>0</v>
      </c>
      <c r="R158" s="142" cm="1">
        <f t="array" aca="1" ref="R158" ca="1">INDEX($J$40:$J$52, $M$1+1-$C158, 0)</f>
        <v>0.10395890552160168</v>
      </c>
      <c r="S158" s="142">
        <f ca="1">SUM(R$149:R158)</f>
        <v>0.77355667849395393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5"/>
        <v>11</v>
      </c>
      <c r="D159" s="141">
        <f t="shared" ca="1" si="64"/>
        <v>-5.6225357469094125E-5</v>
      </c>
      <c r="E159" s="142">
        <f t="shared" ca="1" si="64"/>
        <v>-1.1642099872281697E-3</v>
      </c>
      <c r="F159" s="142">
        <f t="shared" ca="1" si="64"/>
        <v>3.3093330916396694E-4</v>
      </c>
      <c r="G159" s="142">
        <f t="shared" ca="1" si="64"/>
        <v>-4.5526345271482098E-5</v>
      </c>
      <c r="H159" s="142">
        <f t="shared" ca="1" si="64"/>
        <v>-1.4710965750418129E-4</v>
      </c>
      <c r="I159" s="142">
        <f t="shared" ca="1" si="64"/>
        <v>5.0434556473783284E-5</v>
      </c>
      <c r="J159" s="142">
        <f t="shared" ca="1" si="64"/>
        <v>1.2183837127377551E-4</v>
      </c>
      <c r="K159" s="142">
        <f t="shared" ca="1" si="64"/>
        <v>-2.8327297850959008E-4</v>
      </c>
      <c r="L159" s="142">
        <f t="shared" ca="1" si="64"/>
        <v>1.2309595931773092E-4</v>
      </c>
      <c r="M159" s="142">
        <f t="shared" ca="1" si="64"/>
        <v>7.3728322112798697E-5</v>
      </c>
      <c r="N159" s="142">
        <f t="shared" ca="1" si="64"/>
        <v>2.0957625834537848E-5</v>
      </c>
      <c r="O159" s="142">
        <f t="shared" ca="1" si="64"/>
        <v>0</v>
      </c>
      <c r="P159" s="143">
        <f t="shared" ca="1" si="64"/>
        <v>0</v>
      </c>
      <c r="R159" s="142" cm="1">
        <f t="array" aca="1" ref="R159" ca="1">INDEX($J$40:$J$52, $M$1+1-$C159, 0)</f>
        <v>0.11623918335950109</v>
      </c>
      <c r="S159" s="142">
        <f ca="1">SUM(R$149:R159)</f>
        <v>0.88979586185345505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5"/>
        <v>12</v>
      </c>
      <c r="D160" s="141">
        <f t="shared" ca="1" si="64"/>
        <v>0</v>
      </c>
      <c r="E160" s="142">
        <f t="shared" ca="1" si="64"/>
        <v>0</v>
      </c>
      <c r="F160" s="142">
        <f t="shared" ca="1" si="64"/>
        <v>0</v>
      </c>
      <c r="G160" s="142">
        <f t="shared" ca="1" si="64"/>
        <v>0</v>
      </c>
      <c r="H160" s="142">
        <f t="shared" ca="1" si="64"/>
        <v>0</v>
      </c>
      <c r="I160" s="142">
        <f t="shared" ca="1" si="64"/>
        <v>0</v>
      </c>
      <c r="J160" s="142">
        <f t="shared" ca="1" si="64"/>
        <v>0</v>
      </c>
      <c r="K160" s="142">
        <f t="shared" ca="1" si="64"/>
        <v>0</v>
      </c>
      <c r="L160" s="142">
        <f t="shared" ca="1" si="64"/>
        <v>0</v>
      </c>
      <c r="M160" s="142">
        <f t="shared" ca="1" si="64"/>
        <v>0</v>
      </c>
      <c r="N160" s="142">
        <f t="shared" ca="1" si="64"/>
        <v>0</v>
      </c>
      <c r="O160" s="142">
        <f t="shared" ca="1" si="64"/>
        <v>0</v>
      </c>
      <c r="P160" s="143">
        <f t="shared" ca="1" si="64"/>
        <v>0</v>
      </c>
      <c r="R160" s="142" cm="1">
        <f t="array" aca="1" ref="R160" ca="1">INDEX($J$40:$J$52, $M$1+1-$C160, 0)</f>
        <v>6.3964321193359569E-2</v>
      </c>
      <c r="S160" s="142">
        <f ca="1">SUM(R$149:R160)</f>
        <v>0.95376018304681465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5"/>
        <v>13</v>
      </c>
      <c r="D161" s="144">
        <f t="shared" ca="1" si="64"/>
        <v>0</v>
      </c>
      <c r="E161" s="144">
        <f t="shared" ca="1" si="64"/>
        <v>0</v>
      </c>
      <c r="F161" s="144">
        <f t="shared" ca="1" si="64"/>
        <v>0</v>
      </c>
      <c r="G161" s="144">
        <f t="shared" ca="1" si="64"/>
        <v>0</v>
      </c>
      <c r="H161" s="144">
        <f t="shared" ca="1" si="64"/>
        <v>0</v>
      </c>
      <c r="I161" s="144">
        <f t="shared" ca="1" si="64"/>
        <v>0</v>
      </c>
      <c r="J161" s="144">
        <f t="shared" ca="1" si="64"/>
        <v>0</v>
      </c>
      <c r="K161" s="144">
        <f t="shared" ca="1" si="64"/>
        <v>0</v>
      </c>
      <c r="L161" s="144">
        <f t="shared" ca="1" si="64"/>
        <v>0</v>
      </c>
      <c r="M161" s="144">
        <f t="shared" ca="1" si="64"/>
        <v>0</v>
      </c>
      <c r="N161" s="144">
        <f t="shared" ca="1" si="64"/>
        <v>0</v>
      </c>
      <c r="O161" s="144">
        <f t="shared" ca="1" si="64"/>
        <v>0</v>
      </c>
      <c r="P161" s="145">
        <f t="shared" ca="1" si="64"/>
        <v>0</v>
      </c>
      <c r="R161" s="142" cm="1">
        <f t="array" aca="1" ref="R161" ca="1">INDEX($J$40:$J$52, $M$1+1-$C161, 0)</f>
        <v>4.6239816953185582E-2</v>
      </c>
      <c r="S161" s="142">
        <f ca="1">SUM(R$149:R161)</f>
        <v>1.0000000000000002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4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6">+E165+1</f>
        <v>3</v>
      </c>
      <c r="G165" s="67">
        <f t="shared" si="66"/>
        <v>4</v>
      </c>
      <c r="H165" s="67">
        <f>+G165+1</f>
        <v>5</v>
      </c>
      <c r="I165" s="67">
        <f t="shared" si="66"/>
        <v>6</v>
      </c>
      <c r="J165" s="67">
        <f t="shared" si="66"/>
        <v>7</v>
      </c>
      <c r="K165" s="67">
        <f t="shared" si="66"/>
        <v>8</v>
      </c>
      <c r="L165" s="67">
        <f t="shared" si="66"/>
        <v>9</v>
      </c>
      <c r="M165" s="67">
        <f t="shared" si="66"/>
        <v>10</v>
      </c>
      <c r="N165" s="67">
        <f t="shared" si="66"/>
        <v>11</v>
      </c>
      <c r="O165" s="67">
        <f t="shared" si="66"/>
        <v>12</v>
      </c>
      <c r="P165" s="68">
        <f t="shared" si="66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aca="1" ref="D166" ca="1">IF(D$165=$C166,INDEX($D$108:$P$108,0,D$165),D149)</f>
        <v>1.0283831200358202</v>
      </c>
      <c r="E166" s="142" cm="1">
        <f t="array" aca="1" ref="E166" ca="1">IF(E$165=$C166,INDEX($D$108:$P$108,0,E$165),E149)</f>
        <v>-0.30623762247944575</v>
      </c>
      <c r="F166" s="142" cm="1">
        <f t="array" aca="1" ref="F166" ca="1">IF(F$165=$C166,INDEX($D$108:$P$108,0,F$165),F149)</f>
        <v>-3.2881102483665388E-2</v>
      </c>
      <c r="G166" s="142" cm="1">
        <f t="array" aca="1" ref="G166" ca="1">IF(G$165=$C166,INDEX($D$108:$P$108,0,G$165),G149)</f>
        <v>-1.3151886462647413E-3</v>
      </c>
      <c r="H166" s="142" cm="1">
        <f t="array" aca="1" ref="H166" ca="1">IF(H$165=$C166,INDEX($D$108:$P$108,0,H$165),H149)</f>
        <v>4.1968125299646844E-3</v>
      </c>
      <c r="I166" s="142" cm="1">
        <f t="array" aca="1" ref="I166" ca="1">IF(I$165=$C166,INDEX($D$108:$P$108,0,I$165),I149)</f>
        <v>7.8289433563063296E-3</v>
      </c>
      <c r="J166" s="142" cm="1">
        <f t="array" aca="1" ref="J166" ca="1">IF(J$165=$C166,INDEX($D$108:$P$108,0,J$165),J149)</f>
        <v>-6.0441058251494715E-3</v>
      </c>
      <c r="K166" s="142" cm="1">
        <f t="array" aca="1" ref="K166" ca="1">IF(K$165=$C166,INDEX($D$108:$P$108,0,K$165),K149)</f>
        <v>-9.8791895527586791E-4</v>
      </c>
      <c r="L166" s="142" cm="1">
        <f t="array" aca="1" ref="L166" ca="1">IF(L$165=$C166,INDEX($D$108:$P$108,0,L$165),L149)</f>
        <v>-6.7838368516759109E-3</v>
      </c>
      <c r="M166" s="142" cm="1">
        <f t="array" aca="1" ref="M166" ca="1">IF(M$165=$C166,INDEX($D$108:$P$108,0,M$165),M149)</f>
        <v>-3.9423501319371971E-3</v>
      </c>
      <c r="N166" s="142" cm="1">
        <f t="array" aca="1" ref="N166" ca="1">IF(N$165=$C166,INDEX($D$108:$P$108,0,N$165),N149)</f>
        <v>-5.6225357469094125E-5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5.1062048352485449E-2</v>
      </c>
      <c r="S166" s="142">
        <f t="shared" ref="S166:S178" ca="1" si="67">S149</f>
        <v>5.1062048352485449E-2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8">C166+1</f>
        <v>2</v>
      </c>
      <c r="D167" s="141" cm="1">
        <f t="array" aca="1" ref="D167" ca="1">IF(D$165=$C167,INDEX($D$108:$P$108,0,D$165),D150)</f>
        <v>-0.30623762247944575</v>
      </c>
      <c r="E167" s="142" cm="1">
        <f t="array" aca="1" ref="E167" ca="1">IF(E$165=$C167,INDEX($D$108:$P$108,0,E$165),E150)</f>
        <v>0.37326121888471225</v>
      </c>
      <c r="F167" s="142" cm="1">
        <f t="array" aca="1" ref="F167" ca="1">IF(F$165=$C167,INDEX($D$108:$P$108,0,F$165),F150)</f>
        <v>-4.3880961460917613E-2</v>
      </c>
      <c r="G167" s="142" cm="1">
        <f t="array" aca="1" ref="G167" ca="1">IF(G$165=$C167,INDEX($D$108:$P$108,0,G$165),G150)</f>
        <v>-4.8286473347233357E-2</v>
      </c>
      <c r="H167" s="142" cm="1">
        <f t="array" aca="1" ref="H167" ca="1">IF(H$165=$C167,INDEX($D$108:$P$108,0,H$165),H150)</f>
        <v>1.2570684312755027E-2</v>
      </c>
      <c r="I167" s="142" cm="1">
        <f t="array" aca="1" ref="I167" ca="1">IF(I$165=$C167,INDEX($D$108:$P$108,0,I$165),I150)</f>
        <v>-1.1887530176244413E-2</v>
      </c>
      <c r="J167" s="142" cm="1">
        <f t="array" aca="1" ref="J167" ca="1">IF(J$165=$C167,INDEX($D$108:$P$108,0,J$165),J150)</f>
        <v>-1.3460445630237567E-2</v>
      </c>
      <c r="K167" s="142" cm="1">
        <f t="array" aca="1" ref="K167" ca="1">IF(K$165=$C167,INDEX($D$108:$P$108,0,K$165),K150)</f>
        <v>2.3281996448080301E-2</v>
      </c>
      <c r="L167" s="142" cm="1">
        <f t="array" aca="1" ref="L167" ca="1">IF(L$165=$C167,INDEX($D$108:$P$108,0,L$165),L150)</f>
        <v>-3.4512467687662406E-3</v>
      </c>
      <c r="M167" s="142" cm="1">
        <f t="array" aca="1" ref="M167" ca="1">IF(M$165=$C167,INDEX($D$108:$P$108,0,M$165),M150)</f>
        <v>-3.079509585272866E-3</v>
      </c>
      <c r="N167" s="142" cm="1">
        <f t="array" aca="1" ref="N167" ca="1">IF(N$165=$C167,INDEX($D$108:$P$108,0,N$165),N150)</f>
        <v>-1.1642099872281697E-3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7.9469188123982903E-2</v>
      </c>
      <c r="S167" s="142">
        <f t="shared" ca="1" si="67"/>
        <v>0.13053123647646836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8"/>
        <v>3</v>
      </c>
      <c r="D168" s="141" cm="1">
        <f t="array" aca="1" ref="D168" ca="1">IF(D$165=$C168,INDEX($D$108:$P$108,0,D$165),D151)</f>
        <v>-3.2881102483665388E-2</v>
      </c>
      <c r="E168" s="142" cm="1">
        <f t="array" aca="1" ref="E168" ca="1">IF(E$165=$C168,INDEX($D$108:$P$108,0,E$165),E151)</f>
        <v>-4.3880961460917613E-2</v>
      </c>
      <c r="F168" s="142" cm="1">
        <f t="array" aca="1" ref="F168" ca="1">IF(F$165=$C168,INDEX($D$108:$P$108,0,F$165),F151)</f>
        <v>3.1975408479525097E-2</v>
      </c>
      <c r="G168" s="142" cm="1">
        <f t="array" aca="1" ref="G168" ca="1">IF(G$165=$C168,INDEX($D$108:$P$108,0,G$165),G151)</f>
        <v>1.0592215835507761E-2</v>
      </c>
      <c r="H168" s="142" cm="1">
        <f t="array" aca="1" ref="H168" ca="1">IF(H$165=$C168,INDEX($D$108:$P$108,0,H$165),H151)</f>
        <v>-1.7864307795021116E-3</v>
      </c>
      <c r="I168" s="142" cm="1">
        <f t="array" aca="1" ref="I168" ca="1">IF(I$165=$C168,INDEX($D$108:$P$108,0,I$165),I151)</f>
        <v>2.3690446739748293E-3</v>
      </c>
      <c r="J168" s="142" cm="1">
        <f t="array" aca="1" ref="J168" ca="1">IF(J$165=$C168,INDEX($D$108:$P$108,0,J$165),J151)</f>
        <v>6.1226928635597843E-3</v>
      </c>
      <c r="K168" s="142" cm="1">
        <f t="array" aca="1" ref="K168" ca="1">IF(K$165=$C168,INDEX($D$108:$P$108,0,K$165),K151)</f>
        <v>-5.2370957436812492E-3</v>
      </c>
      <c r="L168" s="142" cm="1">
        <f t="array" aca="1" ref="L168" ca="1">IF(L$165=$C168,INDEX($D$108:$P$108,0,L$165),L151)</f>
        <v>1.1494872932985723E-3</v>
      </c>
      <c r="M168" s="142" cm="1">
        <f t="array" aca="1" ref="M168" ca="1">IF(M$165=$C168,INDEX($D$108:$P$108,0,M$165),M151)</f>
        <v>9.493444337936763E-4</v>
      </c>
      <c r="N168" s="142" cm="1">
        <f t="array" aca="1" ref="N168" ca="1">IF(N$165=$C168,INDEX($D$108:$P$108,0,N$165),N151)</f>
        <v>3.3093330916396694E-4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5.9995638324634927E-2</v>
      </c>
      <c r="S168" s="142">
        <f t="shared" ca="1" si="67"/>
        <v>0.19052687480110328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8"/>
        <v>4</v>
      </c>
      <c r="D169" s="141" cm="1">
        <f t="array" aca="1" ref="D169" ca="1">IF(D$165=$C169,INDEX($D$108:$P$108,0,D$165),D152)</f>
        <v>-1.3151886462647413E-3</v>
      </c>
      <c r="E169" s="142" cm="1">
        <f t="array" aca="1" ref="E169" ca="1">IF(E$165=$C169,INDEX($D$108:$P$108,0,E$165),E152)</f>
        <v>-4.8286473347233357E-2</v>
      </c>
      <c r="F169" s="142" cm="1">
        <f t="array" aca="1" ref="F169" ca="1">IF(F$165=$C169,INDEX($D$108:$P$108,0,F$165),F152)</f>
        <v>1.0592215835507761E-2</v>
      </c>
      <c r="G169" s="142" cm="1">
        <f t="array" aca="1" ref="G169" ca="1">IF(G$165=$C169,INDEX($D$108:$P$108,0,G$165),G152)</f>
        <v>5.6958696648487114E-2</v>
      </c>
      <c r="H169" s="142" cm="1">
        <f t="array" aca="1" ref="H169" ca="1">IF(H$165=$C169,INDEX($D$108:$P$108,0,H$165),H152)</f>
        <v>-3.8394423477200843E-3</v>
      </c>
      <c r="I169" s="142" cm="1">
        <f t="array" aca="1" ref="I169" ca="1">IF(I$165=$C169,INDEX($D$108:$P$108,0,I$165),I152)</f>
        <v>8.3569993095470602E-3</v>
      </c>
      <c r="J169" s="142" cm="1">
        <f t="array" aca="1" ref="J169" ca="1">IF(J$165=$C169,INDEX($D$108:$P$108,0,J$165),J152)</f>
        <v>3.5315428671659006E-3</v>
      </c>
      <c r="K169" s="142" cm="1">
        <f t="array" aca="1" ref="K169" ca="1">IF(K$165=$C169,INDEX($D$108:$P$108,0,K$165),K152)</f>
        <v>-8.3552706230076578E-5</v>
      </c>
      <c r="L169" s="142" cm="1">
        <f t="array" aca="1" ref="L169" ca="1">IF(L$165=$C169,INDEX($D$108:$P$108,0,L$165),L152)</f>
        <v>7.14907752141464E-4</v>
      </c>
      <c r="M169" s="142" cm="1">
        <f t="array" aca="1" ref="M169" ca="1">IF(M$165=$C169,INDEX($D$108:$P$108,0,M$165),M152)</f>
        <v>2.0664165705181053E-4</v>
      </c>
      <c r="N169" s="142" cm="1">
        <f t="array" aca="1" ref="N169" ca="1">IF(N$165=$C169,INDEX($D$108:$P$108,0,N$165),N152)</f>
        <v>-4.5526345271482098E-5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5.8934559392109703E-2</v>
      </c>
      <c r="S169" s="142">
        <f t="shared" ca="1" si="67"/>
        <v>0.24946143419321298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8"/>
        <v>5</v>
      </c>
      <c r="D170" s="141" cm="1">
        <f t="array" aca="1" ref="D170" ca="1">IF(D$165=$C170,INDEX($D$108:$P$108,0,D$165),D153)</f>
        <v>4.1968125299646844E-3</v>
      </c>
      <c r="E170" s="142" cm="1">
        <f t="array" aca="1" ref="E170" ca="1">IF(E$165=$C170,INDEX($D$108:$P$108,0,E$165),E153)</f>
        <v>1.2570684312755027E-2</v>
      </c>
      <c r="F170" s="142" cm="1">
        <f t="array" aca="1" ref="F170" ca="1">IF(F$165=$C170,INDEX($D$108:$P$108,0,F$165),F153)</f>
        <v>-1.7864307795021116E-3</v>
      </c>
      <c r="G170" s="142" cm="1">
        <f t="array" aca="1" ref="G170" ca="1">IF(G$165=$C170,INDEX($D$108:$P$108,0,G$165),G153)</f>
        <v>-3.8394423477200843E-3</v>
      </c>
      <c r="H170" s="142" cm="1">
        <f t="array" aca="1" ref="H170" ca="1">IF(H$165=$C170,INDEX($D$108:$P$108,0,H$165),H153)</f>
        <v>8.9269222409147659E-3</v>
      </c>
      <c r="I170" s="142" cm="1">
        <f t="array" aca="1" ref="I170" ca="1">IF(I$165=$C170,INDEX($D$108:$P$108,0,I$165),I153)</f>
        <v>-4.9739075683719188E-4</v>
      </c>
      <c r="J170" s="142" cm="1">
        <f t="array" aca="1" ref="J170" ca="1">IF(J$165=$C170,INDEX($D$108:$P$108,0,J$165),J153)</f>
        <v>-1.7522519460703189E-3</v>
      </c>
      <c r="K170" s="142" cm="1">
        <f t="array" aca="1" ref="K170" ca="1">IF(K$165=$C170,INDEX($D$108:$P$108,0,K$165),K153)</f>
        <v>3.3571799349936425E-3</v>
      </c>
      <c r="L170" s="142" cm="1">
        <f t="array" aca="1" ref="L170" ca="1">IF(L$165=$C170,INDEX($D$108:$P$108,0,L$165),L153)</f>
        <v>-1.2039108534704641E-3</v>
      </c>
      <c r="M170" s="142" cm="1">
        <f t="array" aca="1" ref="M170" ca="1">IF(M$165=$C170,INDEX($D$108:$P$108,0,M$165),M153)</f>
        <v>-9.4418689426461371E-4</v>
      </c>
      <c r="N170" s="142" cm="1">
        <f t="array" aca="1" ref="N170" ca="1">IF(N$165=$C170,INDEX($D$108:$P$108,0,N$165),N153)</f>
        <v>-1.4710965750418129E-4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4.7454854549527588E-2</v>
      </c>
      <c r="S170" s="142">
        <f t="shared" ca="1" si="67"/>
        <v>0.29691628874274056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8"/>
        <v>6</v>
      </c>
      <c r="D171" s="141" cm="1">
        <f t="array" aca="1" ref="D171" ca="1">IF(D$165=$C171,INDEX($D$108:$P$108,0,D$165),D154)</f>
        <v>7.8289433563063296E-3</v>
      </c>
      <c r="E171" s="142" cm="1">
        <f t="array" aca="1" ref="E171" ca="1">IF(E$165=$C171,INDEX($D$108:$P$108,0,E$165),E154)</f>
        <v>-1.1887530176244413E-2</v>
      </c>
      <c r="F171" s="142" cm="1">
        <f t="array" aca="1" ref="F171" ca="1">IF(F$165=$C171,INDEX($D$108:$P$108,0,F$165),F154)</f>
        <v>2.3690446739748293E-3</v>
      </c>
      <c r="G171" s="142" cm="1">
        <f t="array" aca="1" ref="G171" ca="1">IF(G$165=$C171,INDEX($D$108:$P$108,0,G$165),G154)</f>
        <v>8.3569993095470602E-3</v>
      </c>
      <c r="H171" s="142" cm="1">
        <f t="array" aca="1" ref="H171" ca="1">IF(H$165=$C171,INDEX($D$108:$P$108,0,H$165),H154)</f>
        <v>-4.9739075683719188E-4</v>
      </c>
      <c r="I171" s="142" cm="1">
        <f t="array" aca="1" ref="I171" ca="1">IF(I$165=$C171,INDEX($D$108:$P$108,0,I$165),I154)</f>
        <v>4.7893565929824139E-3</v>
      </c>
      <c r="J171" s="142" cm="1">
        <f t="array" aca="1" ref="J171" ca="1">IF(J$165=$C171,INDEX($D$108:$P$108,0,J$165),J154)</f>
        <v>1.1024045705246863E-3</v>
      </c>
      <c r="K171" s="142" cm="1">
        <f t="array" aca="1" ref="K171" ca="1">IF(K$165=$C171,INDEX($D$108:$P$108,0,K$165),K154)</f>
        <v>-1.2377414638335743E-3</v>
      </c>
      <c r="L171" s="142" cm="1">
        <f t="array" aca="1" ref="L171" ca="1">IF(L$165=$C171,INDEX($D$108:$P$108,0,L$165),L154)</f>
        <v>-1.8876799373905895E-5</v>
      </c>
      <c r="M171" s="142" cm="1">
        <f t="array" aca="1" ref="M171" ca="1">IF(M$165=$C171,INDEX($D$108:$P$108,0,M$165),M154)</f>
        <v>-1.9474949166643686E-5</v>
      </c>
      <c r="N171" s="142" cm="1">
        <f t="array" aca="1" ref="N171" ca="1">IF(N$165=$C171,INDEX($D$108:$P$108,0,N$165),N154)</f>
        <v>5.0434556473783284E-5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7.309103927313132E-2</v>
      </c>
      <c r="S171" s="142">
        <f t="shared" ca="1" si="67"/>
        <v>0.37000732801587188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8"/>
        <v>7</v>
      </c>
      <c r="D172" s="141" cm="1">
        <f t="array" aca="1" ref="D172" ca="1">IF(D$165=$C172,INDEX($D$108:$P$108,0,D$165),D155)</f>
        <v>-6.0441058251494715E-3</v>
      </c>
      <c r="E172" s="142" cm="1">
        <f t="array" aca="1" ref="E172" ca="1">IF(E$165=$C172,INDEX($D$108:$P$108,0,E$165),E155)</f>
        <v>-1.3460445630237567E-2</v>
      </c>
      <c r="F172" s="142" cm="1">
        <f t="array" aca="1" ref="F172" ca="1">IF(F$165=$C172,INDEX($D$108:$P$108,0,F$165),F155)</f>
        <v>6.1226928635597843E-3</v>
      </c>
      <c r="G172" s="142" cm="1">
        <f t="array" aca="1" ref="G172" ca="1">IF(G$165=$C172,INDEX($D$108:$P$108,0,G$165),G155)</f>
        <v>3.5315428671659006E-3</v>
      </c>
      <c r="H172" s="142" cm="1">
        <f t="array" aca="1" ref="H172" ca="1">IF(H$165=$C172,INDEX($D$108:$P$108,0,H$165),H155)</f>
        <v>-1.7522519460703189E-3</v>
      </c>
      <c r="I172" s="142" cm="1">
        <f t="array" aca="1" ref="I172" ca="1">IF(I$165=$C172,INDEX($D$108:$P$108,0,I$165),I155)</f>
        <v>1.1024045705246863E-3</v>
      </c>
      <c r="J172" s="142" cm="1">
        <f t="array" aca="1" ref="J172" ca="1">IF(J$165=$C172,INDEX($D$108:$P$108,0,J$165),J155)</f>
        <v>5.6328331237237451E-3</v>
      </c>
      <c r="K172" s="142" cm="1">
        <f t="array" aca="1" ref="K172" ca="1">IF(K$165=$C172,INDEX($D$108:$P$108,0,K$165),K155)</f>
        <v>-2.8095891280453364E-3</v>
      </c>
      <c r="L172" s="142" cm="1">
        <f t="array" aca="1" ref="L172" ca="1">IF(L$165=$C172,INDEX($D$108:$P$108,0,L$165),L155)</f>
        <v>2.1113688694214867E-4</v>
      </c>
      <c r="M172" s="142" cm="1">
        <f t="array" aca="1" ref="M172" ca="1">IF(M$165=$C172,INDEX($D$108:$P$108,0,M$165),M155)</f>
        <v>3.6607423910021546E-4</v>
      </c>
      <c r="N172" s="142" cm="1">
        <f t="array" aca="1" ref="N172" ca="1">IF(N$165=$C172,INDEX($D$108:$P$108,0,N$165),N155)</f>
        <v>1.2183837127377551E-4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6.0779040238282955E-2</v>
      </c>
      <c r="S172" s="142">
        <f t="shared" ca="1" si="67"/>
        <v>0.43078636825415484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8"/>
        <v>8</v>
      </c>
      <c r="D173" s="141" cm="1">
        <f t="array" aca="1" ref="D173" ca="1">IF(D$165=$C173,INDEX($D$108:$P$108,0,D$165),D156)</f>
        <v>-9.8791895527586791E-4</v>
      </c>
      <c r="E173" s="142" cm="1">
        <f t="array" aca="1" ref="E173" ca="1">IF(E$165=$C173,INDEX($D$108:$P$108,0,E$165),E156)</f>
        <v>2.3281996448080301E-2</v>
      </c>
      <c r="F173" s="142" cm="1">
        <f t="array" aca="1" ref="F173" ca="1">IF(F$165=$C173,INDEX($D$108:$P$108,0,F$165),F156)</f>
        <v>-5.2370957436812492E-3</v>
      </c>
      <c r="G173" s="142" cm="1">
        <f t="array" aca="1" ref="G173" ca="1">IF(G$165=$C173,INDEX($D$108:$P$108,0,G$165),G156)</f>
        <v>-8.3552706230076578E-5</v>
      </c>
      <c r="H173" s="142" cm="1">
        <f t="array" aca="1" ref="H173" ca="1">IF(H$165=$C173,INDEX($D$108:$P$108,0,H$165),H156)</f>
        <v>3.3571799349936425E-3</v>
      </c>
      <c r="I173" s="142" cm="1">
        <f t="array" aca="1" ref="I173" ca="1">IF(I$165=$C173,INDEX($D$108:$P$108,0,I$165),I156)</f>
        <v>-1.2377414638335743E-3</v>
      </c>
      <c r="J173" s="142" cm="1">
        <f t="array" aca="1" ref="J173" ca="1">IF(J$165=$C173,INDEX($D$108:$P$108,0,J$165),J156)</f>
        <v>-2.8095891280453364E-3</v>
      </c>
      <c r="K173" s="142" cm="1">
        <f t="array" aca="1" ref="K173" ca="1">IF(K$165=$C173,INDEX($D$108:$P$108,0,K$165),K156)</f>
        <v>1.8021963903979563E-2</v>
      </c>
      <c r="L173" s="142" cm="1">
        <f t="array" aca="1" ref="L173" ca="1">IF(L$165=$C173,INDEX($D$108:$P$108,0,L$165),L156)</f>
        <v>-3.8096846306268848E-4</v>
      </c>
      <c r="M173" s="142" cm="1">
        <f t="array" aca="1" ref="M173" ca="1">IF(M$165=$C173,INDEX($D$108:$P$108,0,M$165),M156)</f>
        <v>-6.6480079498113236E-4</v>
      </c>
      <c r="N173" s="142" cm="1">
        <f t="array" aca="1" ref="N173" ca="1">IF(N$165=$C173,INDEX($D$108:$P$108,0,N$165),N156)</f>
        <v>-2.8327297850959008E-4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7.924822645434168E-2</v>
      </c>
      <c r="S173" s="142">
        <f t="shared" ca="1" si="67"/>
        <v>0.51003459470849655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8"/>
        <v>9</v>
      </c>
      <c r="D174" s="141" cm="1">
        <f t="array" aca="1" ref="D174" ca="1">IF(D$165=$C174,INDEX($D$108:$P$108,0,D$165),D157)</f>
        <v>-6.7838368516759109E-3</v>
      </c>
      <c r="E174" s="142" cm="1">
        <f t="array" aca="1" ref="E174" ca="1">IF(E$165=$C174,INDEX($D$108:$P$108,0,E$165),E157)</f>
        <v>-3.4512467687662406E-3</v>
      </c>
      <c r="F174" s="142" cm="1">
        <f t="array" aca="1" ref="F174" ca="1">IF(F$165=$C174,INDEX($D$108:$P$108,0,F$165),F157)</f>
        <v>1.1494872932985723E-3</v>
      </c>
      <c r="G174" s="142" cm="1">
        <f t="array" aca="1" ref="G174" ca="1">IF(G$165=$C174,INDEX($D$108:$P$108,0,G$165),G157)</f>
        <v>7.14907752141464E-4</v>
      </c>
      <c r="H174" s="142" cm="1">
        <f t="array" aca="1" ref="H174" ca="1">IF(H$165=$C174,INDEX($D$108:$P$108,0,H$165),H157)</f>
        <v>-1.2039108534704641E-3</v>
      </c>
      <c r="I174" s="142" cm="1">
        <f t="array" aca="1" ref="I174" ca="1">IF(I$165=$C174,INDEX($D$108:$P$108,0,I$165),I157)</f>
        <v>-1.8876799373905895E-5</v>
      </c>
      <c r="J174" s="142" cm="1">
        <f t="array" aca="1" ref="J174" ca="1">IF(J$165=$C174,INDEX($D$108:$P$108,0,J$165),J157)</f>
        <v>2.1113688694214867E-4</v>
      </c>
      <c r="K174" s="142" cm="1">
        <f t="array" aca="1" ref="K174" ca="1">IF(K$165=$C174,INDEX($D$108:$P$108,0,K$165),K157)</f>
        <v>-3.8096846306268848E-4</v>
      </c>
      <c r="L174" s="142" cm="1">
        <f t="array" aca="1" ref="L174" ca="1">IF(L$165=$C174,INDEX($D$108:$P$108,0,L$165),L157)</f>
        <v>6.3105593981129552E-3</v>
      </c>
      <c r="M174" s="142" cm="1">
        <f t="array" aca="1" ref="M174" ca="1">IF(M$165=$C174,INDEX($D$108:$P$108,0,M$165),M157)</f>
        <v>8.1379787540952872E-4</v>
      </c>
      <c r="N174" s="142" cm="1">
        <f t="array" aca="1" ref="N174" ca="1">IF(N$165=$C174,INDEX($D$108:$P$108,0,N$165),N157)</f>
        <v>1.2309595931773092E-4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0.15956317826385566</v>
      </c>
      <c r="S174" s="142">
        <f t="shared" ca="1" si="67"/>
        <v>0.66959777297235223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8"/>
        <v>10</v>
      </c>
      <c r="D175" s="141" cm="1">
        <f t="array" aca="1" ref="D175" ca="1">IF(D$165=$C175,INDEX($D$108:$P$108,0,D$165),D158)</f>
        <v>-3.9423501319371971E-3</v>
      </c>
      <c r="E175" s="142" cm="1">
        <f t="array" aca="1" ref="E175" ca="1">IF(E$165=$C175,INDEX($D$108:$P$108,0,E$165),E158)</f>
        <v>-3.079509585272866E-3</v>
      </c>
      <c r="F175" s="142" cm="1">
        <f t="array" aca="1" ref="F175" ca="1">IF(F$165=$C175,INDEX($D$108:$P$108,0,F$165),F158)</f>
        <v>9.493444337936763E-4</v>
      </c>
      <c r="G175" s="142" cm="1">
        <f t="array" aca="1" ref="G175" ca="1">IF(G$165=$C175,INDEX($D$108:$P$108,0,G$165),G158)</f>
        <v>2.0664165705181053E-4</v>
      </c>
      <c r="H175" s="142" cm="1">
        <f t="array" aca="1" ref="H175" ca="1">IF(H$165=$C175,INDEX($D$108:$P$108,0,H$165),H158)</f>
        <v>-9.4418689426461371E-4</v>
      </c>
      <c r="I175" s="142" cm="1">
        <f t="array" aca="1" ref="I175" ca="1">IF(I$165=$C175,INDEX($D$108:$P$108,0,I$165),I158)</f>
        <v>-1.9474949166643686E-5</v>
      </c>
      <c r="J175" s="142" cm="1">
        <f t="array" aca="1" ref="J175" ca="1">IF(J$165=$C175,INDEX($D$108:$P$108,0,J$165),J158)</f>
        <v>3.6607423910021546E-4</v>
      </c>
      <c r="K175" s="142" cm="1">
        <f t="array" aca="1" ref="K175" ca="1">IF(K$165=$C175,INDEX($D$108:$P$108,0,K$165),K158)</f>
        <v>-6.6480079498113236E-4</v>
      </c>
      <c r="L175" s="142" cm="1">
        <f t="array" aca="1" ref="L175" ca="1">IF(L$165=$C175,INDEX($D$108:$P$108,0,L$165),L158)</f>
        <v>8.1379787540952872E-4</v>
      </c>
      <c r="M175" s="142" cm="1">
        <f t="array" aca="1" ref="M175" ca="1">IF(M$165=$C175,INDEX($D$108:$P$108,0,M$165),M158)</f>
        <v>2.4066348281329229E-3</v>
      </c>
      <c r="N175" s="142" cm="1">
        <f t="array" aca="1" ref="N175" ca="1">IF(N$165=$C175,INDEX($D$108:$P$108,0,N$165),N158)</f>
        <v>7.3728322112798697E-5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0.10395890552160168</v>
      </c>
      <c r="S175" s="142">
        <f t="shared" ca="1" si="67"/>
        <v>0.77355667849395393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8"/>
        <v>11</v>
      </c>
      <c r="D176" s="141" cm="1">
        <f t="array" aca="1" ref="D176" ca="1">IF(D$165=$C176,INDEX($D$108:$P$108,0,D$165),D159)</f>
        <v>-5.6225357469094125E-5</v>
      </c>
      <c r="E176" s="142" cm="1">
        <f t="array" aca="1" ref="E176" ca="1">IF(E$165=$C176,INDEX($D$108:$P$108,0,E$165),E159)</f>
        <v>-1.1642099872281697E-3</v>
      </c>
      <c r="F176" s="142" cm="1">
        <f t="array" aca="1" ref="F176" ca="1">IF(F$165=$C176,INDEX($D$108:$P$108,0,F$165),F159)</f>
        <v>3.3093330916396694E-4</v>
      </c>
      <c r="G176" s="142" cm="1">
        <f t="array" aca="1" ref="G176" ca="1">IF(G$165=$C176,INDEX($D$108:$P$108,0,G$165),G159)</f>
        <v>-4.5526345271482098E-5</v>
      </c>
      <c r="H176" s="142" cm="1">
        <f t="array" aca="1" ref="H176" ca="1">IF(H$165=$C176,INDEX($D$108:$P$108,0,H$165),H159)</f>
        <v>-1.4710965750418129E-4</v>
      </c>
      <c r="I176" s="142" cm="1">
        <f t="array" aca="1" ref="I176" ca="1">IF(I$165=$C176,INDEX($D$108:$P$108,0,I$165),I159)</f>
        <v>5.0434556473783284E-5</v>
      </c>
      <c r="J176" s="142" cm="1">
        <f t="array" aca="1" ref="J176" ca="1">IF(J$165=$C176,INDEX($D$108:$P$108,0,J$165),J159)</f>
        <v>1.2183837127377551E-4</v>
      </c>
      <c r="K176" s="142" cm="1">
        <f t="array" aca="1" ref="K176" ca="1">IF(K$165=$C176,INDEX($D$108:$P$108,0,K$165),K159)</f>
        <v>-2.8327297850959008E-4</v>
      </c>
      <c r="L176" s="142" cm="1">
        <f t="array" aca="1" ref="L176" ca="1">IF(L$165=$C176,INDEX($D$108:$P$108,0,L$165),L159)</f>
        <v>1.2309595931773092E-4</v>
      </c>
      <c r="M176" s="142" cm="1">
        <f t="array" aca="1" ref="M176" ca="1">IF(M$165=$C176,INDEX($D$108:$P$108,0,M$165),M159)</f>
        <v>7.3728322112798697E-5</v>
      </c>
      <c r="N176" s="142" cm="1">
        <f t="array" aca="1" ref="N176" ca="1">IF(N$165=$C176,INDEX($D$108:$P$108,0,N$165),N159)</f>
        <v>2.3053388417991632E-4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0.11623918335950109</v>
      </c>
      <c r="S176" s="142">
        <f t="shared" ca="1" si="67"/>
        <v>0.88979586185345505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8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aca="1" ref="O177" ca="1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6.3964321193359569E-2</v>
      </c>
      <c r="S177" s="142">
        <f t="shared" ca="1" si="67"/>
        <v>0.95376018304681465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8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4.6239816953185582E-2</v>
      </c>
      <c r="S178" s="142">
        <f t="shared" ca="1" si="67"/>
        <v>1.0000000000000002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4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9">+E182+1</f>
        <v>3</v>
      </c>
      <c r="G182" s="67">
        <f t="shared" si="69"/>
        <v>4</v>
      </c>
      <c r="H182" s="67">
        <f>+G182+1</f>
        <v>5</v>
      </c>
      <c r="I182" s="67">
        <f t="shared" si="69"/>
        <v>6</v>
      </c>
      <c r="J182" s="67">
        <f t="shared" si="69"/>
        <v>7</v>
      </c>
      <c r="K182" s="67">
        <f t="shared" si="69"/>
        <v>8</v>
      </c>
      <c r="L182" s="67">
        <f t="shared" si="69"/>
        <v>9</v>
      </c>
      <c r="M182" s="67">
        <f t="shared" si="69"/>
        <v>10</v>
      </c>
      <c r="N182" s="67">
        <f t="shared" si="69"/>
        <v>11</v>
      </c>
      <c r="O182" s="67">
        <f t="shared" si="69"/>
        <v>12</v>
      </c>
      <c r="P182" s="68">
        <f t="shared" si="69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1.0283831200358202</v>
      </c>
      <c r="E183" s="142" cm="1">
        <f t="array" aca="1" ref="E183" ca="1">E149*INDEX($D$127:$P$127, 0, $C183)*INDEX($D$127:$P$127, 0, E$182)</f>
        <v>-0.32118472809903326</v>
      </c>
      <c r="F183" s="142" cm="1">
        <f t="array" aca="1" ref="F183" ca="1">F149*INDEX($D$127:$P$127, 0, $C183)*INDEX($D$127:$P$127, 0, F$182)</f>
        <v>-3.635142654384705E-2</v>
      </c>
      <c r="G183" s="142" cm="1">
        <f t="array" aca="1" ref="G183" ca="1">G149*INDEX($D$127:$P$127, 0, $C183)*INDEX($D$127:$P$127, 0, G$182)</f>
        <v>-1.5421953883952462E-3</v>
      </c>
      <c r="H183" s="142" cm="1">
        <f t="array" aca="1" ref="H183" ca="1">H149*INDEX($D$127:$P$127, 0, $C183)*INDEX($D$127:$P$127, 0, H$182)</f>
        <v>5.2609829272858765E-3</v>
      </c>
      <c r="I183" s="142" cm="1">
        <f t="array" aca="1" ref="I183" ca="1">I149*INDEX($D$127:$P$127, 0, $C183)*INDEX($D$127:$P$127, 0, I$182)</f>
        <v>1.0600439415725362E-2</v>
      </c>
      <c r="J183" s="142" cm="1">
        <f t="array" aca="1" ref="J183" ca="1">J149*INDEX($D$127:$P$127, 0, $C183)*INDEX($D$127:$P$127, 0, J$182)</f>
        <v>-8.964857695263919E-3</v>
      </c>
      <c r="K183" s="142" cm="1">
        <f t="array" aca="1" ref="K183" ca="1">K149*INDEX($D$127:$P$127, 0, $C183)*INDEX($D$127:$P$127, 0, K$182)</f>
        <v>-1.6382782489649755E-3</v>
      </c>
      <c r="L183" s="142" cm="1">
        <f t="array" aca="1" ref="L183" ca="1">L149*INDEX($D$127:$P$127, 0, $C183)*INDEX($D$127:$P$127, 0, L$182)</f>
        <v>-1.2990058592781859E-2</v>
      </c>
      <c r="M183" s="142" cm="1">
        <f t="array" aca="1" ref="M183" ca="1">M149*INDEX($D$127:$P$127, 0, $C183)*INDEX($D$127:$P$127, 0, M$182)</f>
        <v>-9.2456305947901038E-3</v>
      </c>
      <c r="N183" s="142" cm="1">
        <f t="array" aca="1" ref="N183" ca="1">N149*INDEX($D$127:$P$127, 0, $C183)*INDEX($D$127:$P$127, 0, N$182)</f>
        <v>-1.8647841442859172E-4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5.1062048352485449E-2</v>
      </c>
      <c r="S183" s="142">
        <f t="shared" ref="S183:S195" ca="1" si="70">S149</f>
        <v>5.1062048352485449E-2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1">C183+1</f>
        <v>2</v>
      </c>
      <c r="D184" s="141" cm="1">
        <f t="array" aca="1" ref="D184" ca="1">D150*INDEX($D$127:$P$127, 0, $C184)*INDEX($D$127:$P$127, 0, D$182)</f>
        <v>-0.32118472809903326</v>
      </c>
      <c r="E184" s="142" cm="1">
        <f t="array" aca="1" ref="E184" ca="1">E150*INDEX($D$127:$P$127, 0, $C184)*INDEX($D$127:$P$127, 0, E$182)</f>
        <v>0.37326121888471225</v>
      </c>
      <c r="F184" s="142" cm="1">
        <f t="array" aca="1" ref="F184" ca="1">F150*INDEX($D$127:$P$127, 0, $C184)*INDEX($D$127:$P$127, 0, F$182)</f>
        <v>-5.0880054182675452E-2</v>
      </c>
      <c r="G184" s="142" cm="1">
        <f t="array" aca="1" ref="G184" ca="1">G150*INDEX($D$127:$P$127, 0, $C184)*INDEX($D$127:$P$127, 0, G$182)</f>
        <v>-5.938451023898008E-2</v>
      </c>
      <c r="H184" s="142" cm="1">
        <f t="array" aca="1" ref="H184" ca="1">H150*INDEX($D$127:$P$127, 0, $C184)*INDEX($D$127:$P$127, 0, H$182)</f>
        <v>1.6527325682467457E-2</v>
      </c>
      <c r="I184" s="142" cm="1">
        <f t="array" aca="1" ref="I184" ca="1">I150*INDEX($D$127:$P$127, 0, $C184)*INDEX($D$127:$P$127, 0, I$182)</f>
        <v>-1.6881409013382004E-2</v>
      </c>
      <c r="J184" s="142" cm="1">
        <f t="array" aca="1" ref="J184" ca="1">J150*INDEX($D$127:$P$127, 0, $C184)*INDEX($D$127:$P$127, 0, J$182)</f>
        <v>-2.0939539242454393E-2</v>
      </c>
      <c r="K184" s="142" cm="1">
        <f t="array" aca="1" ref="K184" ca="1">K150*INDEX($D$127:$P$127, 0, $C184)*INDEX($D$127:$P$127, 0, K$182)</f>
        <v>4.0493275488536144E-2</v>
      </c>
      <c r="L184" s="142" cm="1">
        <f t="array" aca="1" ref="L184" ca="1">L150*INDEX($D$127:$P$127, 0, $C184)*INDEX($D$127:$P$127, 0, L$182)</f>
        <v>-6.9311942581569818E-3</v>
      </c>
      <c r="M184" s="142" cm="1">
        <f t="array" aca="1" ref="M184" ca="1">M150*INDEX($D$127:$P$127, 0, $C184)*INDEX($D$127:$P$127, 0, M$182)</f>
        <v>-7.5745920470355462E-3</v>
      </c>
      <c r="N184" s="142" cm="1">
        <f t="array" aca="1" ref="N184" ca="1">N150*INDEX($D$127:$P$127, 0, $C184)*INDEX($D$127:$P$127, 0, N$182)</f>
        <v>-4.0497107577922107E-3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7.9469188123982903E-2</v>
      </c>
      <c r="S184" s="142">
        <f t="shared" ca="1" si="70"/>
        <v>0.13053123647646836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1"/>
        <v>3</v>
      </c>
      <c r="D185" s="141" cm="1">
        <f t="array" aca="1" ref="D185" ca="1">D151*INDEX($D$127:$P$127, 0, $C185)*INDEX($D$127:$P$127, 0, D$182)</f>
        <v>-3.635142654384705E-2</v>
      </c>
      <c r="E185" s="142" cm="1">
        <f t="array" aca="1" ref="E185" ca="1">E151*INDEX($D$127:$P$127, 0, $C185)*INDEX($D$127:$P$127, 0, E$182)</f>
        <v>-5.0880054182675445E-2</v>
      </c>
      <c r="F185" s="142" cm="1">
        <f t="array" aca="1" ref="F185" ca="1">F151*INDEX($D$127:$P$127, 0, $C185)*INDEX($D$127:$P$127, 0, F$182)</f>
        <v>3.1975408479525111E-2</v>
      </c>
      <c r="G185" s="142" cm="1">
        <f t="array" aca="1" ref="G185" ca="1">G151*INDEX($D$127:$P$127, 0, $C185)*INDEX($D$127:$P$127, 0, G$182)</f>
        <v>1.3731350682644963E-2</v>
      </c>
      <c r="H185" s="142" cm="1">
        <f t="array" aca="1" ref="H185" ca="1">H151*INDEX($D$127:$P$127, 0, $C185)*INDEX($D$127:$P$127, 0, H$182)</f>
        <v>-2.4757603498539215E-3</v>
      </c>
      <c r="I185" s="142" cm="1">
        <f t="array" aca="1" ref="I185" ca="1">I151*INDEX($D$127:$P$127, 0, $C185)*INDEX($D$127:$P$127, 0, I$182)</f>
        <v>3.5462476066700607E-3</v>
      </c>
      <c r="J185" s="142" cm="1">
        <f t="array" aca="1" ref="J185" ca="1">J151*INDEX($D$127:$P$127, 0, $C185)*INDEX($D$127:$P$127, 0, J$182)</f>
        <v>1.003988879539985E-2</v>
      </c>
      <c r="K185" s="142" cm="1">
        <f t="array" aca="1" ref="K185" ca="1">K151*INDEX($D$127:$P$127, 0, $C185)*INDEX($D$127:$P$127, 0, K$182)</f>
        <v>-9.601342196748958E-3</v>
      </c>
      <c r="L185" s="142" cm="1">
        <f t="array" aca="1" ref="L185" ca="1">L151*INDEX($D$127:$P$127, 0, $C185)*INDEX($D$127:$P$127, 0, L$182)</f>
        <v>2.4334082601252787E-3</v>
      </c>
      <c r="M185" s="142" cm="1">
        <f t="array" aca="1" ref="M185" ca="1">M151*INDEX($D$127:$P$127, 0, $C185)*INDEX($D$127:$P$127, 0, M$182)</f>
        <v>2.4613889183297774E-3</v>
      </c>
      <c r="N185" s="142" cm="1">
        <f t="array" aca="1" ref="N185" ca="1">N151*INDEX($D$127:$P$127, 0, $C185)*INDEX($D$127:$P$127, 0, N$182)</f>
        <v>1.2134221336012121E-3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5.9995638324634927E-2</v>
      </c>
      <c r="S185" s="142">
        <f t="shared" ca="1" si="70"/>
        <v>0.19052687480110328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1"/>
        <v>4</v>
      </c>
      <c r="D186" s="141" cm="1">
        <f t="array" aca="1" ref="D186" ca="1">D152*INDEX($D$127:$P$127, 0, $C186)*INDEX($D$127:$P$127, 0, D$182)</f>
        <v>-1.5421953883952462E-3</v>
      </c>
      <c r="E186" s="142" cm="1">
        <f t="array" aca="1" ref="E186" ca="1">E152*INDEX($D$127:$P$127, 0, $C186)*INDEX($D$127:$P$127, 0, E$182)</f>
        <v>-5.938451023898008E-2</v>
      </c>
      <c r="F186" s="142" cm="1">
        <f t="array" aca="1" ref="F186" ca="1">F152*INDEX($D$127:$P$127, 0, $C186)*INDEX($D$127:$P$127, 0, F$182)</f>
        <v>1.3731350682644963E-2</v>
      </c>
      <c r="G186" s="142" cm="1">
        <f t="array" aca="1" ref="G186" ca="1">G152*INDEX($D$127:$P$127, 0, $C186)*INDEX($D$127:$P$127, 0, G$182)</f>
        <v>5.6958696648487107E-2</v>
      </c>
      <c r="H186" s="142" cm="1">
        <f t="array" aca="1" ref="H186" ca="1">H152*INDEX($D$127:$P$127, 0, $C186)*INDEX($D$127:$P$127, 0, H$182)</f>
        <v>-5.6437377155655324E-3</v>
      </c>
      <c r="I186" s="142" cm="1">
        <f t="array" aca="1" ref="I186" ca="1">I152*INDEX($D$127:$P$127, 0, $C186)*INDEX($D$127:$P$127, 0, I$182)</f>
        <v>1.3268518452707406E-2</v>
      </c>
      <c r="J186" s="142" cm="1">
        <f t="array" aca="1" ref="J186" ca="1">J152*INDEX($D$127:$P$127, 0, $C186)*INDEX($D$127:$P$127, 0, J$182)</f>
        <v>6.142245513121143E-3</v>
      </c>
      <c r="K186" s="142" cm="1">
        <f t="array" aca="1" ref="K186" ca="1">K152*INDEX($D$127:$P$127, 0, $C186)*INDEX($D$127:$P$127, 0, K$182)</f>
        <v>-1.6247188419488029E-4</v>
      </c>
      <c r="L186" s="142" cm="1">
        <f t="array" aca="1" ref="L186" ca="1">L152*INDEX($D$127:$P$127, 0, $C186)*INDEX($D$127:$P$127, 0, L$182)</f>
        <v>1.6052292720811368E-3</v>
      </c>
      <c r="M186" s="142" cm="1">
        <f t="array" aca="1" ref="M186" ca="1">M152*INDEX($D$127:$P$127, 0, $C186)*INDEX($D$127:$P$127, 0, M$182)</f>
        <v>5.6826455689247904E-4</v>
      </c>
      <c r="N186" s="142" cm="1">
        <f t="array" aca="1" ref="N186" ca="1">N152*INDEX($D$127:$P$127, 0, $C186)*INDEX($D$127:$P$127, 0, N$182)</f>
        <v>-1.7705593105257807E-4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5.8934559392109703E-2</v>
      </c>
      <c r="S186" s="142">
        <f t="shared" ca="1" si="70"/>
        <v>0.24946143419321298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1"/>
        <v>5</v>
      </c>
      <c r="D187" s="141" cm="1">
        <f t="array" aca="1" ref="D187" ca="1">D153*INDEX($D$127:$P$127, 0, $C187)*INDEX($D$127:$P$127, 0, D$182)</f>
        <v>5.2609829272858765E-3</v>
      </c>
      <c r="E187" s="142" cm="1">
        <f t="array" aca="1" ref="E187" ca="1">E153*INDEX($D$127:$P$127, 0, $C187)*INDEX($D$127:$P$127, 0, E$182)</f>
        <v>1.6527325682467457E-2</v>
      </c>
      <c r="F187" s="142" cm="1">
        <f t="array" aca="1" ref="F187" ca="1">F153*INDEX($D$127:$P$127, 0, $C187)*INDEX($D$127:$P$127, 0, F$182)</f>
        <v>-2.4757603498539219E-3</v>
      </c>
      <c r="G187" s="142" cm="1">
        <f t="array" aca="1" ref="G187" ca="1">G153*INDEX($D$127:$P$127, 0, $C187)*INDEX($D$127:$P$127, 0, G$182)</f>
        <v>-5.6437377155655324E-3</v>
      </c>
      <c r="H187" s="142" cm="1">
        <f t="array" aca="1" ref="H187" ca="1">H153*INDEX($D$127:$P$127, 0, $C187)*INDEX($D$127:$P$127, 0, H$182)</f>
        <v>8.9269222409147642E-3</v>
      </c>
      <c r="I187" s="142" cm="1">
        <f t="array" aca="1" ref="I187" ca="1">I153*INDEX($D$127:$P$127, 0, $C187)*INDEX($D$127:$P$127, 0, I$182)</f>
        <v>-8.4423966022174868E-4</v>
      </c>
      <c r="J187" s="142" cm="1">
        <f t="array" aca="1" ref="J187" ca="1">J153*INDEX($D$127:$P$127, 0, $C187)*INDEX($D$127:$P$127, 0, J$182)</f>
        <v>-3.2580310126708372E-3</v>
      </c>
      <c r="K187" s="142" cm="1">
        <f t="array" aca="1" ref="K187" ca="1">K153*INDEX($D$127:$P$127, 0, $C187)*INDEX($D$127:$P$127, 0, K$182)</f>
        <v>6.9789210970986303E-3</v>
      </c>
      <c r="L187" s="142" cm="1">
        <f t="array" aca="1" ref="L187" ca="1">L153*INDEX($D$127:$P$127, 0, $C187)*INDEX($D$127:$P$127, 0, L$182)</f>
        <v>-2.8898637512419136E-3</v>
      </c>
      <c r="M187" s="142" cm="1">
        <f t="array" aca="1" ref="M187" ca="1">M153*INDEX($D$127:$P$127, 0, $C187)*INDEX($D$127:$P$127, 0, M$182)</f>
        <v>-2.7757901815445513E-3</v>
      </c>
      <c r="N187" s="142" cm="1">
        <f t="array" aca="1" ref="N187" ca="1">N153*INDEX($D$127:$P$127, 0, $C187)*INDEX($D$127:$P$127, 0, N$182)</f>
        <v>-6.1162446590449365E-4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4.7454854549527588E-2</v>
      </c>
      <c r="S187" s="142">
        <f t="shared" ca="1" si="70"/>
        <v>0.29691628874274056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1"/>
        <v>6</v>
      </c>
      <c r="D188" s="141" cm="1">
        <f t="array" aca="1" ref="D188" ca="1">D154*INDEX($D$127:$P$127, 0, $C188)*INDEX($D$127:$P$127, 0, D$182)</f>
        <v>1.0600439415725362E-2</v>
      </c>
      <c r="E188" s="142" cm="1">
        <f t="array" aca="1" ref="E188" ca="1">E154*INDEX($D$127:$P$127, 0, $C188)*INDEX($D$127:$P$127, 0, E$182)</f>
        <v>-1.6881409013382004E-2</v>
      </c>
      <c r="F188" s="142" cm="1">
        <f t="array" aca="1" ref="F188" ca="1">F154*INDEX($D$127:$P$127, 0, $C188)*INDEX($D$127:$P$127, 0, F$182)</f>
        <v>3.5462476066700607E-3</v>
      </c>
      <c r="G188" s="142" cm="1">
        <f t="array" aca="1" ref="G188" ca="1">G154*INDEX($D$127:$P$127, 0, $C188)*INDEX($D$127:$P$127, 0, G$182)</f>
        <v>1.3268518452707408E-2</v>
      </c>
      <c r="H188" s="142" cm="1">
        <f t="array" aca="1" ref="H188" ca="1">H154*INDEX($D$127:$P$127, 0, $C188)*INDEX($D$127:$P$127, 0, H$182)</f>
        <v>-8.4423966022174879E-4</v>
      </c>
      <c r="I188" s="142" cm="1">
        <f t="array" aca="1" ref="I188" ca="1">I154*INDEX($D$127:$P$127, 0, $C188)*INDEX($D$127:$P$127, 0, I$182)</f>
        <v>4.7893565929824121E-3</v>
      </c>
      <c r="J188" s="142" cm="1">
        <f t="array" aca="1" ref="J188" ca="1">J154*INDEX($D$127:$P$127, 0, $C188)*INDEX($D$127:$P$127, 0, J$182)</f>
        <v>2.2139767861682732E-3</v>
      </c>
      <c r="K188" s="142" cm="1">
        <f t="array" aca="1" ref="K188" ca="1">K154*INDEX($D$127:$P$127, 0, $C188)*INDEX($D$127:$P$127, 0, K$182)</f>
        <v>-2.7791821015546278E-3</v>
      </c>
      <c r="L188" s="142" cm="1">
        <f t="array" aca="1" ref="L188" ca="1">L154*INDEX($D$127:$P$127, 0, $C188)*INDEX($D$127:$P$127, 0, L$182)</f>
        <v>-4.8942347096085055E-5</v>
      </c>
      <c r="M188" s="142" cm="1">
        <f t="array" aca="1" ref="M188" ca="1">M154*INDEX($D$127:$P$127, 0, $C188)*INDEX($D$127:$P$127, 0, M$182)</f>
        <v>-6.1841269290988061E-5</v>
      </c>
      <c r="N188" s="142" cm="1">
        <f t="array" aca="1" ref="N188" ca="1">N154*INDEX($D$127:$P$127, 0, $C188)*INDEX($D$127:$P$127, 0, N$182)</f>
        <v>2.2648803606797698E-4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7.309103927313132E-2</v>
      </c>
      <c r="S188" s="142">
        <f t="shared" ca="1" si="70"/>
        <v>0.37000732801587188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1"/>
        <v>7</v>
      </c>
      <c r="D189" s="141" cm="1">
        <f t="array" aca="1" ref="D189" ca="1">D155*INDEX($D$127:$P$127, 0, $C189)*INDEX($D$127:$P$127, 0, D$182)</f>
        <v>-8.964857695263919E-3</v>
      </c>
      <c r="E189" s="142" cm="1">
        <f t="array" aca="1" ref="E189" ca="1">E155*INDEX($D$127:$P$127, 0, $C189)*INDEX($D$127:$P$127, 0, E$182)</f>
        <v>-2.0939539242454393E-2</v>
      </c>
      <c r="F189" s="142" cm="1">
        <f t="array" aca="1" ref="F189" ca="1">F155*INDEX($D$127:$P$127, 0, $C189)*INDEX($D$127:$P$127, 0, F$182)</f>
        <v>1.0039888795399852E-2</v>
      </c>
      <c r="G189" s="142" cm="1">
        <f t="array" aca="1" ref="G189" ca="1">G155*INDEX($D$127:$P$127, 0, $C189)*INDEX($D$127:$P$127, 0, G$182)</f>
        <v>6.1422455131211438E-3</v>
      </c>
      <c r="H189" s="142" cm="1">
        <f t="array" aca="1" ref="H189" ca="1">H155*INDEX($D$127:$P$127, 0, $C189)*INDEX($D$127:$P$127, 0, H$182)</f>
        <v>-3.2580310126708368E-3</v>
      </c>
      <c r="I189" s="142" cm="1">
        <f t="array" aca="1" ref="I189" ca="1">I155*INDEX($D$127:$P$127, 0, $C189)*INDEX($D$127:$P$127, 0, I$182)</f>
        <v>2.2139767861682732E-3</v>
      </c>
      <c r="J189" s="142" cm="1">
        <f t="array" aca="1" ref="J189" ca="1">J155*INDEX($D$127:$P$127, 0, $C189)*INDEX($D$127:$P$127, 0, J$182)</f>
        <v>5.6328331237237468E-3</v>
      </c>
      <c r="K189" s="142" cm="1">
        <f t="array" aca="1" ref="K189" ca="1">K155*INDEX($D$127:$P$127, 0, $C189)*INDEX($D$127:$P$127, 0, K$182)</f>
        <v>-6.9106755070691061E-3</v>
      </c>
      <c r="L189" s="142" cm="1">
        <f t="array" aca="1" ref="L189" ca="1">L155*INDEX($D$127:$P$127, 0, $C189)*INDEX($D$127:$P$127, 0, L$182)</f>
        <v>5.9966840772448138E-4</v>
      </c>
      <c r="M189" s="142" cm="1">
        <f t="array" aca="1" ref="M189" ca="1">M155*INDEX($D$127:$P$127, 0, $C189)*INDEX($D$127:$P$127, 0, M$182)</f>
        <v>1.2733912270967243E-3</v>
      </c>
      <c r="N189" s="142" cm="1">
        <f t="array" aca="1" ref="N189" ca="1">N155*INDEX($D$127:$P$127, 0, $C189)*INDEX($D$127:$P$127, 0, N$182)</f>
        <v>5.9936553695924338E-4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6.0779040238282955E-2</v>
      </c>
      <c r="S189" s="142">
        <f t="shared" ca="1" si="70"/>
        <v>0.43078636825415484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1"/>
        <v>8</v>
      </c>
      <c r="D190" s="141" cm="1">
        <f t="array" aca="1" ref="D190" ca="1">D156*INDEX($D$127:$P$127, 0, $C190)*INDEX($D$127:$P$127, 0, D$182)</f>
        <v>-1.6382782489649755E-3</v>
      </c>
      <c r="E190" s="142" cm="1">
        <f t="array" aca="1" ref="E190" ca="1">E156*INDEX($D$127:$P$127, 0, $C190)*INDEX($D$127:$P$127, 0, E$182)</f>
        <v>4.0493275488536144E-2</v>
      </c>
      <c r="F190" s="142" cm="1">
        <f t="array" aca="1" ref="F190" ca="1">F156*INDEX($D$127:$P$127, 0, $C190)*INDEX($D$127:$P$127, 0, F$182)</f>
        <v>-9.601342196748958E-3</v>
      </c>
      <c r="G190" s="142" cm="1">
        <f t="array" aca="1" ref="G190" ca="1">G156*INDEX($D$127:$P$127, 0, $C190)*INDEX($D$127:$P$127, 0, G$182)</f>
        <v>-1.6247188419488029E-4</v>
      </c>
      <c r="H190" s="142" cm="1">
        <f t="array" aca="1" ref="H190" ca="1">H156*INDEX($D$127:$P$127, 0, $C190)*INDEX($D$127:$P$127, 0, H$182)</f>
        <v>6.9789210970986303E-3</v>
      </c>
      <c r="I190" s="142" cm="1">
        <f t="array" aca="1" ref="I190" ca="1">I156*INDEX($D$127:$P$127, 0, $C190)*INDEX($D$127:$P$127, 0, I$182)</f>
        <v>-2.7791821015546278E-3</v>
      </c>
      <c r="J190" s="142" cm="1">
        <f t="array" aca="1" ref="J190" ca="1">J156*INDEX($D$127:$P$127, 0, $C190)*INDEX($D$127:$P$127, 0, J$182)</f>
        <v>-6.910675507069107E-3</v>
      </c>
      <c r="K190" s="142" cm="1">
        <f t="array" aca="1" ref="K190" ca="1">K156*INDEX($D$127:$P$127, 0, $C190)*INDEX($D$127:$P$127, 0, K$182)</f>
        <v>1.8021963903979563E-2</v>
      </c>
      <c r="L190" s="142" cm="1">
        <f t="array" aca="1" ref="L190" ca="1">L156*INDEX($D$127:$P$127, 0, $C190)*INDEX($D$127:$P$127, 0, L$182)</f>
        <v>-1.2097373458610065E-3</v>
      </c>
      <c r="M190" s="142" cm="1">
        <f t="array" aca="1" ref="M190" ca="1">M156*INDEX($D$127:$P$127, 0, $C190)*INDEX($D$127:$P$127, 0, M$182)</f>
        <v>-2.5854683264815155E-3</v>
      </c>
      <c r="N190" s="142" cm="1">
        <f t="array" aca="1" ref="N190" ca="1">N156*INDEX($D$127:$P$127, 0, $C190)*INDEX($D$127:$P$127, 0, N$182)</f>
        <v>-1.5580013818027455E-3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7.924822645434168E-2</v>
      </c>
      <c r="S190" s="142">
        <f t="shared" ca="1" si="70"/>
        <v>0.51003459470849655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1"/>
        <v>9</v>
      </c>
      <c r="D191" s="141" cm="1">
        <f t="array" aca="1" ref="D191" ca="1">D157*INDEX($D$127:$P$127, 0, $C191)*INDEX($D$127:$P$127, 0, D$182)</f>
        <v>-1.2990058592781859E-2</v>
      </c>
      <c r="E191" s="142" cm="1">
        <f t="array" aca="1" ref="E191" ca="1">E157*INDEX($D$127:$P$127, 0, $C191)*INDEX($D$127:$P$127, 0, E$182)</f>
        <v>-6.9311942581569818E-3</v>
      </c>
      <c r="F191" s="142" cm="1">
        <f t="array" aca="1" ref="F191" ca="1">F157*INDEX($D$127:$P$127, 0, $C191)*INDEX($D$127:$P$127, 0, F$182)</f>
        <v>2.4334082601252791E-3</v>
      </c>
      <c r="G191" s="142" cm="1">
        <f t="array" aca="1" ref="G191" ca="1">G157*INDEX($D$127:$P$127, 0, $C191)*INDEX($D$127:$P$127, 0, G$182)</f>
        <v>1.6052292720811368E-3</v>
      </c>
      <c r="H191" s="142" cm="1">
        <f t="array" aca="1" ref="H191" ca="1">H157*INDEX($D$127:$P$127, 0, $C191)*INDEX($D$127:$P$127, 0, H$182)</f>
        <v>-2.8898637512419141E-3</v>
      </c>
      <c r="I191" s="142" cm="1">
        <f t="array" aca="1" ref="I191" ca="1">I157*INDEX($D$127:$P$127, 0, $C191)*INDEX($D$127:$P$127, 0, I$182)</f>
        <v>-4.8942347096085055E-5</v>
      </c>
      <c r="J191" s="142" cm="1">
        <f t="array" aca="1" ref="J191" ca="1">J157*INDEX($D$127:$P$127, 0, $C191)*INDEX($D$127:$P$127, 0, J$182)</f>
        <v>5.9966840772448138E-4</v>
      </c>
      <c r="K191" s="142" cm="1">
        <f t="array" aca="1" ref="K191" ca="1">K157*INDEX($D$127:$P$127, 0, $C191)*INDEX($D$127:$P$127, 0, K$182)</f>
        <v>-1.2097373458610065E-3</v>
      </c>
      <c r="L191" s="142" cm="1">
        <f t="array" aca="1" ref="L191" ca="1">L157*INDEX($D$127:$P$127, 0, $C191)*INDEX($D$127:$P$127, 0, L$182)</f>
        <v>6.3105593981129535E-3</v>
      </c>
      <c r="M191" s="142" cm="1">
        <f t="array" aca="1" ref="M191" ca="1">M157*INDEX($D$127:$P$127, 0, $C191)*INDEX($D$127:$P$127, 0, M$182)</f>
        <v>3.6545475056097027E-3</v>
      </c>
      <c r="N191" s="142" cm="1">
        <f t="array" aca="1" ref="N191" ca="1">N157*INDEX($D$127:$P$127, 0, $C191)*INDEX($D$127:$P$127, 0, N$182)</f>
        <v>7.8176433773071883E-4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0.15956317826385566</v>
      </c>
      <c r="S191" s="142">
        <f t="shared" ca="1" si="70"/>
        <v>0.66959777297235223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1"/>
        <v>10</v>
      </c>
      <c r="D192" s="141" cm="1">
        <f t="array" aca="1" ref="D192" ca="1">D158*INDEX($D$127:$P$127, 0, $C192)*INDEX($D$127:$P$127, 0, D$182)</f>
        <v>-9.2456305947901038E-3</v>
      </c>
      <c r="E192" s="142" cm="1">
        <f t="array" aca="1" ref="E192" ca="1">E158*INDEX($D$127:$P$127, 0, $C192)*INDEX($D$127:$P$127, 0, E$182)</f>
        <v>-7.5745920470355454E-3</v>
      </c>
      <c r="F192" s="142" cm="1">
        <f t="array" aca="1" ref="F192" ca="1">F158*INDEX($D$127:$P$127, 0, $C192)*INDEX($D$127:$P$127, 0, F$182)</f>
        <v>2.4613889183297774E-3</v>
      </c>
      <c r="G192" s="142" cm="1">
        <f t="array" aca="1" ref="G192" ca="1">G158*INDEX($D$127:$P$127, 0, $C192)*INDEX($D$127:$P$127, 0, G$182)</f>
        <v>5.6826455689247904E-4</v>
      </c>
      <c r="H192" s="142" cm="1">
        <f t="array" aca="1" ref="H192" ca="1">H158*INDEX($D$127:$P$127, 0, $C192)*INDEX($D$127:$P$127, 0, H$182)</f>
        <v>-2.7757901815445513E-3</v>
      </c>
      <c r="I192" s="142" cm="1">
        <f t="array" aca="1" ref="I192" ca="1">I158*INDEX($D$127:$P$127, 0, $C192)*INDEX($D$127:$P$127, 0, I$182)</f>
        <v>-6.1841269290988047E-5</v>
      </c>
      <c r="J192" s="142" cm="1">
        <f t="array" aca="1" ref="J192" ca="1">J158*INDEX($D$127:$P$127, 0, $C192)*INDEX($D$127:$P$127, 0, J$182)</f>
        <v>1.2733912270967243E-3</v>
      </c>
      <c r="K192" s="142" cm="1">
        <f t="array" aca="1" ref="K192" ca="1">K158*INDEX($D$127:$P$127, 0, $C192)*INDEX($D$127:$P$127, 0, K$182)</f>
        <v>-2.5854683264815155E-3</v>
      </c>
      <c r="L192" s="142" cm="1">
        <f t="array" aca="1" ref="L192" ca="1">L158*INDEX($D$127:$P$127, 0, $C192)*INDEX($D$127:$P$127, 0, L$182)</f>
        <v>3.6545475056097032E-3</v>
      </c>
      <c r="M192" s="142" cm="1">
        <f t="array" aca="1" ref="M192" ca="1">M158*INDEX($D$127:$P$127, 0, $C192)*INDEX($D$127:$P$127, 0, M$182)</f>
        <v>2.4066348281329233E-3</v>
      </c>
      <c r="N192" s="142" cm="1">
        <f t="array" aca="1" ref="N192" ca="1">N158*INDEX($D$127:$P$127, 0, $C192)*INDEX($D$127:$P$127, 0, N$182)</f>
        <v>5.7347176184612653E-4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0.10395890552160168</v>
      </c>
      <c r="S192" s="142">
        <f t="shared" ca="1" si="70"/>
        <v>0.77355667849395393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1"/>
        <v>11</v>
      </c>
      <c r="D193" s="141" cm="1">
        <f t="array" aca="1" ref="D193" ca="1">D159*INDEX($D$127:$P$127, 0, $C193)*INDEX($D$127:$P$127, 0, D$182)</f>
        <v>-1.8647841442859172E-4</v>
      </c>
      <c r="E193" s="142" cm="1">
        <f t="array" aca="1" ref="E193" ca="1">E159*INDEX($D$127:$P$127, 0, $C193)*INDEX($D$127:$P$127, 0, E$182)</f>
        <v>-4.0497107577922107E-3</v>
      </c>
      <c r="F193" s="142" cm="1">
        <f t="array" aca="1" ref="F193" ca="1">F159*INDEX($D$127:$P$127, 0, $C193)*INDEX($D$127:$P$127, 0, F$182)</f>
        <v>1.2134221336012121E-3</v>
      </c>
      <c r="G193" s="142" cm="1">
        <f t="array" aca="1" ref="G193" ca="1">G159*INDEX($D$127:$P$127, 0, $C193)*INDEX($D$127:$P$127, 0, G$182)</f>
        <v>-1.7705593105257807E-4</v>
      </c>
      <c r="H193" s="142" cm="1">
        <f t="array" aca="1" ref="H193" ca="1">H159*INDEX($D$127:$P$127, 0, $C193)*INDEX($D$127:$P$127, 0, H$182)</f>
        <v>-6.1162446590449365E-4</v>
      </c>
      <c r="I193" s="142" cm="1">
        <f t="array" aca="1" ref="I193" ca="1">I159*INDEX($D$127:$P$127, 0, $C193)*INDEX($D$127:$P$127, 0, I$182)</f>
        <v>2.2648803606797698E-4</v>
      </c>
      <c r="J193" s="142" cm="1">
        <f t="array" aca="1" ref="J193" ca="1">J159*INDEX($D$127:$P$127, 0, $C193)*INDEX($D$127:$P$127, 0, J$182)</f>
        <v>5.9936553695924338E-4</v>
      </c>
      <c r="K193" s="142" cm="1">
        <f t="array" aca="1" ref="K193" ca="1">K159*INDEX($D$127:$P$127, 0, $C193)*INDEX($D$127:$P$127, 0, K$182)</f>
        <v>-1.5580013818027455E-3</v>
      </c>
      <c r="L193" s="142" cm="1">
        <f t="array" aca="1" ref="L193" ca="1">L159*INDEX($D$127:$P$127, 0, $C193)*INDEX($D$127:$P$127, 0, L$182)</f>
        <v>7.8176433773071883E-4</v>
      </c>
      <c r="M193" s="142" cm="1">
        <f t="array" aca="1" ref="M193" ca="1">M159*INDEX($D$127:$P$127, 0, $C193)*INDEX($D$127:$P$127, 0, M$182)</f>
        <v>5.7347176184612653E-4</v>
      </c>
      <c r="N193" s="142" cm="1">
        <f t="array" aca="1" ref="N193" ca="1">N159*INDEX($D$127:$P$127, 0, $C193)*INDEX($D$127:$P$127, 0, N$182)</f>
        <v>2.3053388417991632E-4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0.11623918335950109</v>
      </c>
      <c r="S193" s="142">
        <f t="shared" ca="1" si="70"/>
        <v>0.88979586185345505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1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6.3964321193359569E-2</v>
      </c>
      <c r="S194" s="142">
        <f t="shared" ca="1" si="70"/>
        <v>0.95376018304681465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1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4.6239816953185582E-2</v>
      </c>
      <c r="S195" s="142">
        <f t="shared" ca="1" si="70"/>
        <v>1.0000000000000002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151" priority="16" stopIfTrue="1" operator="lessThan">
      <formula>1</formula>
    </cfRule>
  </conditionalFormatting>
  <conditionalFormatting sqref="D149:O161 D166:O177 D183:O194 T183:T195 T149:T161 T132:T144">
    <cfRule type="expression" dxfId="150" priority="15">
      <formula>$C132=D$182</formula>
    </cfRule>
  </conditionalFormatting>
  <conditionalFormatting sqref="D91:AH91 Q92:AH92">
    <cfRule type="cellIs" dxfId="149" priority="14" stopIfTrue="1" operator="lessThan">
      <formula>1</formula>
    </cfRule>
  </conditionalFormatting>
  <conditionalFormatting sqref="P149:P161">
    <cfRule type="expression" dxfId="148" priority="13">
      <formula>$C149=P$182</formula>
    </cfRule>
  </conditionalFormatting>
  <conditionalFormatting sqref="P166:P177">
    <cfRule type="expression" dxfId="147" priority="12">
      <formula>$C166=P$182</formula>
    </cfRule>
  </conditionalFormatting>
  <conditionalFormatting sqref="P183:P194">
    <cfRule type="expression" dxfId="146" priority="11">
      <formula>$C183=P$182</formula>
    </cfRule>
  </conditionalFormatting>
  <conditionalFormatting sqref="D178:O178">
    <cfRule type="expression" dxfId="145" priority="10">
      <formula>$C178=D$182</formula>
    </cfRule>
  </conditionalFormatting>
  <conditionalFormatting sqref="P178">
    <cfRule type="expression" dxfId="144" priority="9">
      <formula>$C178=P$182</formula>
    </cfRule>
  </conditionalFormatting>
  <conditionalFormatting sqref="D195:O195">
    <cfRule type="expression" dxfId="143" priority="8">
      <formula>$C195=D$182</formula>
    </cfRule>
  </conditionalFormatting>
  <conditionalFormatting sqref="P195">
    <cfRule type="expression" dxfId="142" priority="7">
      <formula>$C195=P$182</formula>
    </cfRule>
  </conditionalFormatting>
  <conditionalFormatting sqref="R166:T178">
    <cfRule type="expression" dxfId="141" priority="6">
      <formula>$C166=R$182</formula>
    </cfRule>
  </conditionalFormatting>
  <conditionalFormatting sqref="D132:O144">
    <cfRule type="expression" dxfId="140" priority="5">
      <formula>$C132=D$182</formula>
    </cfRule>
  </conditionalFormatting>
  <conditionalFormatting sqref="P132:P144">
    <cfRule type="expression" dxfId="139" priority="4">
      <formula>$C132=P$182</formula>
    </cfRule>
  </conditionalFormatting>
  <conditionalFormatting sqref="R183:S195">
    <cfRule type="expression" dxfId="138" priority="3">
      <formula>$C183=R$182</formula>
    </cfRule>
  </conditionalFormatting>
  <conditionalFormatting sqref="R149:S161">
    <cfRule type="expression" dxfId="137" priority="2">
      <formula>$C149=R$182</formula>
    </cfRule>
  </conditionalFormatting>
  <conditionalFormatting sqref="R132:S144">
    <cfRule type="expression" dxfId="136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FB6CD-FD47-442F-93D3-3DE3643CB8FD}">
  <sheetPr codeName="Sheet18">
    <tabColor theme="9" tint="0.79998168889431442"/>
    <pageSetUpPr fitToPage="1"/>
  </sheetPr>
  <dimension ref="A1:AO94"/>
  <sheetViews>
    <sheetView topLeftCell="A67" zoomScaleNormal="100" workbookViewId="0">
      <selection activeCell="P76" sqref="B60:P76"/>
    </sheetView>
  </sheetViews>
  <sheetFormatPr defaultRowHeight="15"/>
  <cols>
    <col min="1" max="1" width="10.42578125" style="105" customWidth="1"/>
    <col min="2" max="2" width="9.7109375" style="106" customWidth="1"/>
    <col min="3" max="3" width="8.28515625" style="40" bestFit="1" customWidth="1"/>
    <col min="4" max="16" width="15.7109375" style="55" customWidth="1"/>
    <col min="17" max="17" width="17.28515625" style="55" bestFit="1" customWidth="1"/>
    <col min="18" max="18" width="12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198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4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49.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402916.32413877104</v>
      </c>
      <c r="F8" s="34">
        <f t="array" aca="1" ref="F8:F20" ca="1">'Triangle 3'!$Q$5:$Q$17</f>
        <v>402916.32413877104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557360.96873723913</v>
      </c>
      <c r="F9" s="34">
        <f ca="1"/>
        <v>551245.13477689249</v>
      </c>
      <c r="G9" s="217">
        <f t="shared" ca="1" si="3"/>
        <v>6115.8339603466447</v>
      </c>
      <c r="H9" s="222">
        <f t="shared" ca="1" si="4"/>
        <v>1</v>
      </c>
      <c r="I9" s="148">
        <f t="shared" ca="1" si="5"/>
        <v>1</v>
      </c>
      <c r="J9" s="223">
        <f t="shared" ca="1" si="6"/>
        <v>7.5266296478448602</v>
      </c>
      <c r="K9" s="35">
        <f t="shared" ca="1" si="7"/>
        <v>2048.182021171272</v>
      </c>
      <c r="L9" s="35">
        <f t="shared" ca="1" si="8"/>
        <v>0</v>
      </c>
      <c r="M9" s="35">
        <f t="shared" ca="1" si="9"/>
        <v>2048.182021171272</v>
      </c>
      <c r="N9" s="36">
        <f t="shared" ca="1" si="10"/>
        <v>0.33489823864596568</v>
      </c>
      <c r="O9" s="37">
        <f t="shared" ca="1" si="11"/>
        <v>2048.182021171272</v>
      </c>
      <c r="P9" s="35">
        <f t="shared" ca="1" si="12"/>
        <v>0</v>
      </c>
      <c r="Q9" s="35">
        <f t="shared" ca="1" si="13"/>
        <v>2048.182021171272</v>
      </c>
      <c r="R9" s="38">
        <f t="shared" ca="1" si="14"/>
        <v>0.33489823864596568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1012864.4005558984</v>
      </c>
      <c r="F10" s="34">
        <f ca="1"/>
        <v>971016.66341316479</v>
      </c>
      <c r="G10" s="217">
        <f t="shared" ca="1" si="3"/>
        <v>41847.737142733647</v>
      </c>
      <c r="H10" s="222">
        <f t="shared" ca="1" si="4"/>
        <v>1.0008064537467549</v>
      </c>
      <c r="I10" s="148">
        <f t="shared" ca="1" si="5"/>
        <v>1.0008064537467549</v>
      </c>
      <c r="J10" s="223">
        <f t="shared" ca="1" si="6"/>
        <v>107.91611521385019</v>
      </c>
      <c r="K10" s="35">
        <f t="shared" ca="1" si="7"/>
        <v>10813.602292339905</v>
      </c>
      <c r="L10" s="35">
        <f t="shared" ca="1" si="8"/>
        <v>816.82829078298084</v>
      </c>
      <c r="M10" s="35">
        <f t="shared" ca="1" si="9"/>
        <v>10844.408835594604</v>
      </c>
      <c r="N10" s="36">
        <f t="shared" ca="1" si="10"/>
        <v>0.25913967100793656</v>
      </c>
      <c r="O10" s="37">
        <f t="shared" ca="1" si="11"/>
        <v>10454.874047371286</v>
      </c>
      <c r="P10" s="35">
        <f t="shared" ca="1" si="12"/>
        <v>816.82829078298084</v>
      </c>
      <c r="Q10" s="35">
        <f t="shared" ca="1" si="13"/>
        <v>10486.734468032511</v>
      </c>
      <c r="R10" s="38">
        <f t="shared" ca="1" si="14"/>
        <v>0.25059262899364215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905858.69136681024</v>
      </c>
      <c r="F11" s="34">
        <f ca="1"/>
        <v>810125.7020115559</v>
      </c>
      <c r="G11" s="217">
        <f t="shared" ca="1" si="3"/>
        <v>95732.989355254336</v>
      </c>
      <c r="H11" s="222">
        <f t="shared" ca="1" si="4"/>
        <v>0.99570268255433436</v>
      </c>
      <c r="I11" s="148">
        <f t="shared" ca="1" si="5"/>
        <v>0.99650567071333418</v>
      </c>
      <c r="J11" s="223">
        <f t="shared" ca="1" si="6"/>
        <v>1547.2912136953114</v>
      </c>
      <c r="K11" s="35">
        <f t="shared" ca="1" si="7"/>
        <v>38833.229301964951</v>
      </c>
      <c r="L11" s="35">
        <f t="shared" ca="1" si="8"/>
        <v>3165.3685548238195</v>
      </c>
      <c r="M11" s="35">
        <f t="shared" ca="1" si="9"/>
        <v>38962.023254790773</v>
      </c>
      <c r="N11" s="36">
        <f t="shared" ca="1" si="10"/>
        <v>0.4069863849148917</v>
      </c>
      <c r="O11" s="37">
        <f t="shared" ca="1" si="11"/>
        <v>37438.311847643432</v>
      </c>
      <c r="P11" s="35">
        <f t="shared" ca="1" si="12"/>
        <v>3892.7623577184386</v>
      </c>
      <c r="Q11" s="35">
        <f t="shared" ca="1" si="13"/>
        <v>37640.148681628081</v>
      </c>
      <c r="R11" s="38">
        <f t="shared" ca="1" si="14"/>
        <v>0.3931784532701651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1390373.351154519</v>
      </c>
      <c r="F12" s="34">
        <f ca="1"/>
        <v>1122043.1231034126</v>
      </c>
      <c r="G12" s="217">
        <f t="shared" ca="1" si="3"/>
        <v>268330.22805110645</v>
      </c>
      <c r="H12" s="222">
        <f t="shared" ca="1" si="4"/>
        <v>0.98954686546025727</v>
      </c>
      <c r="I12" s="148">
        <f t="shared" ca="1" si="5"/>
        <v>0.98608906286775111</v>
      </c>
      <c r="J12" s="223">
        <f t="shared" ca="1" si="6"/>
        <v>3902.2547125123001</v>
      </c>
      <c r="K12" s="35">
        <f t="shared" ca="1" si="7"/>
        <v>87625.085268554292</v>
      </c>
      <c r="L12" s="35">
        <f t="shared" ca="1" si="8"/>
        <v>19341.396278264725</v>
      </c>
      <c r="M12" s="35">
        <f t="shared" ca="1" si="9"/>
        <v>89734.303241927963</v>
      </c>
      <c r="N12" s="36">
        <f t="shared" ca="1" si="10"/>
        <v>0.33441742249343998</v>
      </c>
      <c r="O12" s="37">
        <f t="shared" ca="1" si="11"/>
        <v>73658.610913417593</v>
      </c>
      <c r="P12" s="35">
        <f t="shared" ca="1" si="12"/>
        <v>14533.759700091145</v>
      </c>
      <c r="Q12" s="35">
        <f t="shared" ca="1" si="13"/>
        <v>75078.766190676281</v>
      </c>
      <c r="R12" s="38">
        <f t="shared" ca="1" si="14"/>
        <v>0.27979988216749363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690539.15437916748</v>
      </c>
      <c r="F13" s="34">
        <f ca="1"/>
        <v>499537.3653259296</v>
      </c>
      <c r="G13" s="217">
        <f t="shared" ca="1" si="3"/>
        <v>191001.78905323788</v>
      </c>
      <c r="H13" s="222">
        <f t="shared" ca="1" si="4"/>
        <v>0.98036346517977524</v>
      </c>
      <c r="I13" s="148">
        <f t="shared" ca="1" si="5"/>
        <v>0.96672569064890568</v>
      </c>
      <c r="J13" s="223">
        <f t="shared" ca="1" si="6"/>
        <v>8814.0257818974242</v>
      </c>
      <c r="K13" s="35">
        <f t="shared" ca="1" si="7"/>
        <v>98269.029102124943</v>
      </c>
      <c r="L13" s="35">
        <f t="shared" ca="1" si="8"/>
        <v>22977.2134418555</v>
      </c>
      <c r="M13" s="35">
        <f t="shared" ca="1" si="9"/>
        <v>100919.54428269513</v>
      </c>
      <c r="N13" s="36">
        <f t="shared" ca="1" si="10"/>
        <v>0.52836962827906209</v>
      </c>
      <c r="O13" s="37">
        <f t="shared" ca="1" si="11"/>
        <v>78015.574791881314</v>
      </c>
      <c r="P13" s="35">
        <f t="shared" ca="1" si="12"/>
        <v>13559.796149695083</v>
      </c>
      <c r="Q13" s="35">
        <f t="shared" ca="1" si="13"/>
        <v>79185.213150744952</v>
      </c>
      <c r="R13" s="38">
        <f t="shared" ca="1" si="14"/>
        <v>0.41457838454420798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529605.63192290755</v>
      </c>
      <c r="F14" s="34">
        <f ca="1"/>
        <v>330159.74597507261</v>
      </c>
      <c r="G14" s="217">
        <f t="shared" ca="1" si="3"/>
        <v>199445.88594783493</v>
      </c>
      <c r="H14" s="222">
        <f t="shared" ca="1" si="4"/>
        <v>0.99974890550986162</v>
      </c>
      <c r="I14" s="148">
        <f t="shared" ca="1" si="5"/>
        <v>0.96648295115450855</v>
      </c>
      <c r="J14" s="223">
        <f t="shared" ca="1" si="6"/>
        <v>3538.9262523162497</v>
      </c>
      <c r="K14" s="35">
        <f t="shared" ca="1" si="7"/>
        <v>95686.781470874135</v>
      </c>
      <c r="L14" s="35">
        <f t="shared" ca="1" si="8"/>
        <v>17750.817834007456</v>
      </c>
      <c r="M14" s="35">
        <f t="shared" ca="1" si="9"/>
        <v>97319.32840926791</v>
      </c>
      <c r="N14" s="36">
        <f t="shared" ca="1" si="10"/>
        <v>0.48794853775385361</v>
      </c>
      <c r="O14" s="37">
        <f t="shared" ca="1" si="11"/>
        <v>43292.438995585755</v>
      </c>
      <c r="P14" s="35">
        <f t="shared" ca="1" si="12"/>
        <v>132.98105612209787</v>
      </c>
      <c r="Q14" s="35">
        <f t="shared" ca="1" si="13"/>
        <v>43292.643233554147</v>
      </c>
      <c r="R14" s="38">
        <f t="shared" ca="1" si="14"/>
        <v>0.2170646089179164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636887.74765756866</v>
      </c>
      <c r="F15" s="34">
        <f ca="1"/>
        <v>353992.7206647495</v>
      </c>
      <c r="G15" s="217">
        <f t="shared" ca="1" si="3"/>
        <v>282895.02699281916</v>
      </c>
      <c r="H15" s="222">
        <f t="shared" ca="1" si="4"/>
        <v>1.0025711471874226</v>
      </c>
      <c r="I15" s="148">
        <f t="shared" ca="1" si="5"/>
        <v>0.96896792107606133</v>
      </c>
      <c r="J15" s="223">
        <f t="shared" ca="1" si="6"/>
        <v>3332.409917897683</v>
      </c>
      <c r="K15" s="35">
        <f t="shared" ca="1" si="7"/>
        <v>114111.67982866494</v>
      </c>
      <c r="L15" s="35">
        <f t="shared" ca="1" si="8"/>
        <v>19763.950850999205</v>
      </c>
      <c r="M15" s="35">
        <f t="shared" ca="1" si="9"/>
        <v>115810.57476137683</v>
      </c>
      <c r="N15" s="36">
        <f t="shared" ca="1" si="10"/>
        <v>0.40937649555895694</v>
      </c>
      <c r="O15" s="37">
        <f t="shared" ca="1" si="11"/>
        <v>46069.198461462285</v>
      </c>
      <c r="P15" s="35">
        <f t="shared" ca="1" si="12"/>
        <v>1637.5321410936554</v>
      </c>
      <c r="Q15" s="35">
        <f t="shared" ca="1" si="13"/>
        <v>46098.292358770879</v>
      </c>
      <c r="R15" s="38">
        <f t="shared" ca="1" si="14"/>
        <v>0.1629519360902057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413503.70346391352</v>
      </c>
      <c r="F16" s="34">
        <f ca="1"/>
        <v>197347.449793837</v>
      </c>
      <c r="G16" s="217">
        <f t="shared" ca="1" si="3"/>
        <v>216156.25367007652</v>
      </c>
      <c r="H16" s="222">
        <f t="shared" ca="1" si="4"/>
        <v>0.99405220450801479</v>
      </c>
      <c r="I16" s="148">
        <f t="shared" ca="1" si="5"/>
        <v>0.96320469804320685</v>
      </c>
      <c r="J16" s="223">
        <f t="shared" ca="1" si="6"/>
        <v>7792.722159377081</v>
      </c>
      <c r="K16" s="35">
        <f t="shared" ca="1" si="7"/>
        <v>106908.50854566201</v>
      </c>
      <c r="L16" s="35">
        <f t="shared" ca="1" si="8"/>
        <v>15214.993629206951</v>
      </c>
      <c r="M16" s="35">
        <f t="shared" ca="1" si="9"/>
        <v>107985.76401820147</v>
      </c>
      <c r="N16" s="36">
        <f t="shared" ca="1" si="10"/>
        <v>0.49957270347136123</v>
      </c>
      <c r="O16" s="37">
        <f t="shared" ca="1" si="11"/>
        <v>56765.477827353207</v>
      </c>
      <c r="P16" s="35">
        <f t="shared" ca="1" si="12"/>
        <v>2459.4354633818534</v>
      </c>
      <c r="Q16" s="35">
        <f t="shared" ca="1" si="13"/>
        <v>56818.731909171191</v>
      </c>
      <c r="R16" s="38">
        <f t="shared" ca="1" si="14"/>
        <v>0.26285953306673571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513533.52153291827</v>
      </c>
      <c r="F17" s="34">
        <f ca="1"/>
        <v>188197.62060650589</v>
      </c>
      <c r="G17" s="217">
        <f t="shared" ca="1" si="3"/>
        <v>325335.90092641237</v>
      </c>
      <c r="H17" s="222">
        <f t="shared" ca="1" si="4"/>
        <v>0.98098423668107682</v>
      </c>
      <c r="I17" s="148">
        <f t="shared" ca="1" si="5"/>
        <v>0.94488862547754238</v>
      </c>
      <c r="J17" s="223">
        <f t="shared" ca="1" si="6"/>
        <v>45204.991380091924</v>
      </c>
      <c r="K17" s="35">
        <f t="shared" ca="1" si="7"/>
        <v>188312.87388335477</v>
      </c>
      <c r="L17" s="35">
        <f t="shared" ca="1" si="8"/>
        <v>28301.538235037217</v>
      </c>
      <c r="M17" s="35">
        <f t="shared" ca="1" si="9"/>
        <v>190427.71735405945</v>
      </c>
      <c r="N17" s="36">
        <f t="shared" ca="1" si="10"/>
        <v>0.58532647891550171</v>
      </c>
      <c r="O17" s="37">
        <f t="shared" ca="1" si="11"/>
        <v>152362.3260989534</v>
      </c>
      <c r="P17" s="35">
        <f t="shared" ca="1" si="12"/>
        <v>9765.2319018031158</v>
      </c>
      <c r="Q17" s="35">
        <f t="shared" ca="1" si="13"/>
        <v>152674.94283077301</v>
      </c>
      <c r="R17" s="38">
        <f t="shared" ca="1" si="14"/>
        <v>0.46928403043138639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522779.36313188029</v>
      </c>
      <c r="F18" s="34">
        <f ca="1"/>
        <v>147458.73186373687</v>
      </c>
      <c r="G18" s="217">
        <f t="shared" ca="1" si="3"/>
        <v>375320.63126814342</v>
      </c>
      <c r="H18" s="222">
        <f t="shared" ca="1" si="4"/>
        <v>0.98464253740720997</v>
      </c>
      <c r="I18" s="148">
        <f t="shared" ca="1" si="5"/>
        <v>0.93037753375741827</v>
      </c>
      <c r="J18" s="223">
        <f t="shared" ca="1" si="6"/>
        <v>16061.49006834477</v>
      </c>
      <c r="K18" s="35">
        <f t="shared" ca="1" si="7"/>
        <v>207466.66483729199</v>
      </c>
      <c r="L18" s="35">
        <f t="shared" ca="1" si="8"/>
        <v>36397.188561967712</v>
      </c>
      <c r="M18" s="35">
        <f t="shared" ca="1" si="9"/>
        <v>210635.1640964174</v>
      </c>
      <c r="N18" s="36">
        <f t="shared" ca="1" si="10"/>
        <v>0.56121392363835065</v>
      </c>
      <c r="O18" s="37">
        <f t="shared" ca="1" si="11"/>
        <v>91633.048344351715</v>
      </c>
      <c r="P18" s="35">
        <f t="shared" ca="1" si="12"/>
        <v>8028.5645135804461</v>
      </c>
      <c r="Q18" s="35">
        <f t="shared" ca="1" si="13"/>
        <v>91984.093173912537</v>
      </c>
      <c r="R18" s="38">
        <f t="shared" ca="1" si="14"/>
        <v>0.24508136646555831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692464.53102582553</v>
      </c>
      <c r="F19" s="34">
        <f ca="1"/>
        <v>79252.333340266516</v>
      </c>
      <c r="G19" s="217">
        <f t="shared" ca="1" si="3"/>
        <v>613212.19768555905</v>
      </c>
      <c r="H19" s="222">
        <f t="shared" ca="1" si="4"/>
        <v>0.83886128371317825</v>
      </c>
      <c r="I19" s="148">
        <f t="shared" ca="1" si="5"/>
        <v>0.78045769230564876</v>
      </c>
      <c r="J19" s="223">
        <f t="shared" ca="1" si="6"/>
        <v>186141.38002196368</v>
      </c>
      <c r="K19" s="35">
        <f t="shared" ca="1" si="7"/>
        <v>399248.22660294204</v>
      </c>
      <c r="L19" s="35">
        <f t="shared" ca="1" si="8"/>
        <v>152025.26113789642</v>
      </c>
      <c r="M19" s="35">
        <f t="shared" ca="1" si="9"/>
        <v>427212.85850222223</v>
      </c>
      <c r="N19" s="36">
        <f t="shared" ca="1" si="10"/>
        <v>0.69668030106812562</v>
      </c>
      <c r="O19" s="37">
        <f t="shared" ca="1" si="11"/>
        <v>359021.31332472316</v>
      </c>
      <c r="P19" s="35">
        <f t="shared" ca="1" si="12"/>
        <v>111582.84560365758</v>
      </c>
      <c r="Q19" s="35">
        <f t="shared" ca="1" si="13"/>
        <v>375961.48054610426</v>
      </c>
      <c r="R19" s="38">
        <f t="shared" ca="1" si="14"/>
        <v>0.61310176471552924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444935.42969707301</v>
      </c>
      <c r="F20" s="34">
        <f ca="1"/>
        <v>5242.3537549073662</v>
      </c>
      <c r="G20" s="217">
        <f t="shared" ca="1" si="3"/>
        <v>439693.07594216563</v>
      </c>
      <c r="H20" s="224">
        <f t="shared" ca="1" si="4"/>
        <v>0.67562668062494236</v>
      </c>
      <c r="I20" s="44">
        <f t="shared" ca="1" si="5"/>
        <v>0.52729804002066805</v>
      </c>
      <c r="J20" s="225">
        <f t="shared" ca="1" si="6"/>
        <v>629162.97098999924</v>
      </c>
      <c r="K20" s="46">
        <f t="shared" ca="1" si="7"/>
        <v>489603.24143159256</v>
      </c>
      <c r="L20" s="46">
        <f t="shared" ca="1" si="8"/>
        <v>210321.84968205268</v>
      </c>
      <c r="M20" s="46">
        <f t="shared" ca="1" si="9"/>
        <v>532866.41334766278</v>
      </c>
      <c r="N20" s="47">
        <f t="shared" ca="1" si="10"/>
        <v>1.2119054006157526</v>
      </c>
      <c r="O20" s="48">
        <f t="shared" ca="1" si="11"/>
        <v>529090.63197804056</v>
      </c>
      <c r="P20" s="46">
        <f t="shared" ca="1" si="12"/>
        <v>144325.18223840717</v>
      </c>
      <c r="Q20" s="46">
        <f t="shared" ca="1" si="13"/>
        <v>548421.96808212542</v>
      </c>
      <c r="R20" s="49">
        <f t="shared" ca="1" si="14"/>
        <v>1.2472836123402165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8713622.818764491</v>
      </c>
      <c r="F22" s="56">
        <f ca="1">SUM(F8:F20)</f>
        <v>5658535.2687688032</v>
      </c>
      <c r="G22" s="220">
        <f ca="1">SUM(G8:G20)</f>
        <v>3055087.5499956901</v>
      </c>
      <c r="H22" s="210"/>
      <c r="I22" s="57"/>
      <c r="J22" s="226"/>
      <c r="K22" s="46">
        <f ca="1">SUMSQ(K8:K20)^0.5</f>
        <v>728138.45329512015</v>
      </c>
      <c r="L22" s="46" cm="1">
        <f t="array" aca="1" ref="L22" ca="1">SQRT(MMULT(TRANSPOSE($I$8:$I$20-1), MMULT($E$8:$E$20, MMULT( TRANSPOSE($E$8:$E$20), ($I$8:$I$20-1)))))</f>
        <v>524442.74991532869</v>
      </c>
      <c r="M22" s="151">
        <f ca="1">(K22^2+L22^2)^0.5</f>
        <v>897343.74968891486</v>
      </c>
      <c r="N22" s="47">
        <f ca="1">IF(ISERROR(M22/G22),"",M22/G22)</f>
        <v>0.2937211241917374</v>
      </c>
      <c r="O22" s="58">
        <f ca="1">SUMSQ(O8:O20)^0.5</f>
        <v>678741.6058650529</v>
      </c>
      <c r="P22" s="46" cm="1">
        <f t="array" aca="1" ref="P22" ca="1">SQRT(MMULT(TRANSPOSE($H$8:$H$20-1), MMULT($E$8:$E$20, MMULT( TRANSPOSE($E$8:$E$20), ($H$8:$H$20-1)))))</f>
        <v>305826.19855258032</v>
      </c>
      <c r="Q22" s="151">
        <f ca="1">(O22^2+P22^2)^0.5</f>
        <v>744459.42216711387</v>
      </c>
      <c r="R22" s="49">
        <f ca="1">IF(ISERROR(Q22/G22),"",Q22/G22)</f>
        <v>0.24367858857863633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4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 ca="1">'Triangle 3'!$D$63:$P$75</f>
        <v>438903.1422986816</v>
      </c>
      <c r="E27" s="71">
        <f ca="1"/>
        <v>206076.38069197873</v>
      </c>
      <c r="F27" s="71">
        <f ca="1"/>
        <v>489901.3896669086</v>
      </c>
      <c r="G27" s="71">
        <f ca="1"/>
        <v>396087.13199386309</v>
      </c>
      <c r="H27" s="71">
        <f ca="1"/>
        <v>365299.952031655</v>
      </c>
      <c r="I27" s="71">
        <f ca="1"/>
        <v>399373.81717564433</v>
      </c>
      <c r="J27" s="71">
        <f ca="1"/>
        <v>364220.87056383677</v>
      </c>
      <c r="K27" s="71">
        <f ca="1"/>
        <v>325579.49311203964</v>
      </c>
      <c r="L27" s="71">
        <f ca="1"/>
        <v>415713.52835910587</v>
      </c>
      <c r="M27" s="71">
        <f ca="1"/>
        <v>414281.33223820908</v>
      </c>
      <c r="N27" s="71">
        <f ca="1"/>
        <v>407617.63414322637</v>
      </c>
      <c r="O27" s="71">
        <f ca="1"/>
        <v>402916.32413877104</v>
      </c>
      <c r="P27" s="165">
        <v>402916.32413877104</v>
      </c>
      <c r="Q27" s="176">
        <f ca="1">OFFSET($Q$26,$C27,-$C27)</f>
        <v>402916.32413877104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f ca="1"/>
        <v>1649257.6320465163</v>
      </c>
      <c r="E28" s="71">
        <f ca="1"/>
        <v>731020.8868904527</v>
      </c>
      <c r="F28" s="71">
        <f ca="1"/>
        <v>527204.39555830089</v>
      </c>
      <c r="G28" s="71">
        <f ca="1"/>
        <v>598293.66390860092</v>
      </c>
      <c r="H28" s="71">
        <f ca="1"/>
        <v>526642.26882523031</v>
      </c>
      <c r="I28" s="71">
        <f ca="1"/>
        <v>495207.5136128593</v>
      </c>
      <c r="J28" s="71">
        <f ca="1"/>
        <v>475569.52039671672</v>
      </c>
      <c r="K28" s="71">
        <f ca="1"/>
        <v>481637.04492031428</v>
      </c>
      <c r="L28" s="71">
        <f ca="1"/>
        <v>460056.10428191023</v>
      </c>
      <c r="M28" s="71">
        <f ca="1"/>
        <v>520098.06852409977</v>
      </c>
      <c r="N28" s="71">
        <f ca="1"/>
        <v>551885.86354205105</v>
      </c>
      <c r="O28" s="71">
        <f ca="1"/>
        <v>557360.96873723913</v>
      </c>
      <c r="P28" s="165">
        <v>0</v>
      </c>
      <c r="Q28" s="176">
        <f t="shared" ref="Q28:Q39" ca="1" si="19">OFFSET($Q$26,$C28,-$C28)</f>
        <v>557360.96873723913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f ca="1"/>
        <v>882827.7001772424</v>
      </c>
      <c r="E29" s="71">
        <f ca="1"/>
        <v>1258579.0868181903</v>
      </c>
      <c r="F29" s="71">
        <f ca="1"/>
        <v>1209645.948037883</v>
      </c>
      <c r="G29" s="71">
        <f ca="1"/>
        <v>1236979.9486839839</v>
      </c>
      <c r="H29" s="71">
        <f ca="1"/>
        <v>996824.53175783192</v>
      </c>
      <c r="I29" s="71">
        <f ca="1"/>
        <v>1150810.5502604032</v>
      </c>
      <c r="J29" s="71">
        <f ca="1"/>
        <v>1143486.6513929428</v>
      </c>
      <c r="K29" s="71">
        <f ca="1"/>
        <v>1108909.927834441</v>
      </c>
      <c r="L29" s="71">
        <f ca="1"/>
        <v>1107054.7423385009</v>
      </c>
      <c r="M29" s="71">
        <f ca="1"/>
        <v>1046500.9692507004</v>
      </c>
      <c r="N29" s="71">
        <f ca="1"/>
        <v>1012864.4005558984</v>
      </c>
      <c r="O29" s="71">
        <v>0</v>
      </c>
      <c r="P29" s="165">
        <v>0</v>
      </c>
      <c r="Q29" s="176">
        <f t="shared" ca="1" si="19"/>
        <v>1012864.4005558984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f ca="1"/>
        <v>3629716.338136876</v>
      </c>
      <c r="E30" s="71">
        <f ca="1"/>
        <v>1564966.8127101017</v>
      </c>
      <c r="F30" s="71">
        <f ca="1"/>
        <v>1312075.9995256786</v>
      </c>
      <c r="G30" s="71">
        <f ca="1"/>
        <v>1411797.0195148042</v>
      </c>
      <c r="H30" s="71">
        <f ca="1"/>
        <v>1158858.884282632</v>
      </c>
      <c r="I30" s="71">
        <f ca="1"/>
        <v>1044269.6214547594</v>
      </c>
      <c r="J30" s="71">
        <f ca="1"/>
        <v>967744.10716483777</v>
      </c>
      <c r="K30" s="71">
        <f ca="1"/>
        <v>1028781.1222581039</v>
      </c>
      <c r="L30" s="71">
        <f ca="1"/>
        <v>934408.91850086988</v>
      </c>
      <c r="M30" s="71">
        <f ca="1"/>
        <v>905858.69136681024</v>
      </c>
      <c r="N30" s="71">
        <v>0</v>
      </c>
      <c r="O30" s="71">
        <v>0</v>
      </c>
      <c r="P30" s="165">
        <v>0</v>
      </c>
      <c r="Q30" s="176">
        <f t="shared" ca="1" si="19"/>
        <v>905858.69136681024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f ca="1"/>
        <v>3335957.619160125</v>
      </c>
      <c r="E31" s="71">
        <f ca="1"/>
        <v>1833061.9569499202</v>
      </c>
      <c r="F31" s="71">
        <f ca="1"/>
        <v>1349016.3851046804</v>
      </c>
      <c r="G31" s="71">
        <f ca="1"/>
        <v>1175062.5598992102</v>
      </c>
      <c r="H31" s="71">
        <f ca="1"/>
        <v>1521387.0405159933</v>
      </c>
      <c r="I31" s="71">
        <f ca="1"/>
        <v>1428920.4886237069</v>
      </c>
      <c r="J31" s="71">
        <f ca="1"/>
        <v>1507329.213600579</v>
      </c>
      <c r="K31" s="71">
        <f ca="1"/>
        <v>1448979.7787865093</v>
      </c>
      <c r="L31" s="71">
        <f ca="1"/>
        <v>1390373.351154519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1390373.351154519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f ca="1"/>
        <v>1114583.7173134889</v>
      </c>
      <c r="E32" s="71">
        <f ca="1"/>
        <v>415679.90239159385</v>
      </c>
      <c r="F32" s="71">
        <f ca="1"/>
        <v>251219.8879808154</v>
      </c>
      <c r="G32" s="71">
        <f ca="1"/>
        <v>351484.01037899934</v>
      </c>
      <c r="H32" s="71">
        <f ca="1"/>
        <v>572260.27980745095</v>
      </c>
      <c r="I32" s="71">
        <f ca="1"/>
        <v>571100.92926529283</v>
      </c>
      <c r="J32" s="71">
        <f ca="1"/>
        <v>627353.1503023603</v>
      </c>
      <c r="K32" s="71">
        <f ca="1"/>
        <v>690539.15437916748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690539.15437916748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f ca="1"/>
        <v>174049.11165851992</v>
      </c>
      <c r="E33" s="71">
        <f ca="1"/>
        <v>848254.25768616912</v>
      </c>
      <c r="F33" s="71">
        <f ca="1"/>
        <v>629336.32446249342</v>
      </c>
      <c r="G33" s="71">
        <f ca="1"/>
        <v>517398.09201660613</v>
      </c>
      <c r="H33" s="71">
        <f ca="1"/>
        <v>554175.08403219772</v>
      </c>
      <c r="I33" s="71">
        <f ca="1"/>
        <v>511225.46510912006</v>
      </c>
      <c r="J33" s="71">
        <f ca="1"/>
        <v>529605.63192290755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529605.63192290755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f ca="1"/>
        <v>803146.72562309122</v>
      </c>
      <c r="E34" s="71">
        <f ca="1"/>
        <v>886659.87201265944</v>
      </c>
      <c r="F34" s="71">
        <f ca="1"/>
        <v>732439.02813756955</v>
      </c>
      <c r="G34" s="71">
        <f ca="1"/>
        <v>641304.13790378522</v>
      </c>
      <c r="H34" s="71">
        <f ca="1"/>
        <v>579671.2179479074</v>
      </c>
      <c r="I34" s="71">
        <f ca="1"/>
        <v>636887.74765756866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636887.74765756866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f ca="1"/>
        <v>808467.60655020224</v>
      </c>
      <c r="E35" s="71">
        <f ca="1"/>
        <v>137731.63326067341</v>
      </c>
      <c r="F35" s="71">
        <f ca="1"/>
        <v>514125.65063610673</v>
      </c>
      <c r="G35" s="71">
        <f ca="1"/>
        <v>489871.15369299892</v>
      </c>
      <c r="H35" s="71">
        <f ca="1"/>
        <v>413503.70346391352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413503.70346391352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f ca="1"/>
        <v>478004.0039287149</v>
      </c>
      <c r="E36" s="71">
        <f ca="1"/>
        <v>944992.31071855035</v>
      </c>
      <c r="F36" s="71">
        <f ca="1"/>
        <v>431200.4377248325</v>
      </c>
      <c r="G36" s="71">
        <f ca="1"/>
        <v>513533.52153291827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513533.52153291827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f ca="1"/>
        <v>184863.17798913093</v>
      </c>
      <c r="E37" s="71">
        <f ca="1"/>
        <v>672693.91469367023</v>
      </c>
      <c r="F37" s="71">
        <f ca="1"/>
        <v>522779.36313188029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522779.36313188029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f ca="1"/>
        <v>1585745.8045723876</v>
      </c>
      <c r="E38" s="71">
        <f ca="1"/>
        <v>692464.53102582553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692464.53102582553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f ca="1"/>
        <v>444935.42969707301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444935.42969707301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8713622.818764491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4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ca="1" si="22">IF(ISERROR(E27/D27),"",IF(E27/D27=0,"",E27/D27))</f>
        <v>0.46952587218375391</v>
      </c>
      <c r="E45" s="79">
        <f t="shared" ca="1" si="22"/>
        <v>2.3772806375086799</v>
      </c>
      <c r="F45" s="79">
        <f t="shared" ca="1" si="22"/>
        <v>0.80850379351479029</v>
      </c>
      <c r="G45" s="79">
        <f t="shared" ca="1" si="22"/>
        <v>0.92227169863552871</v>
      </c>
      <c r="H45" s="79">
        <f t="shared" ca="1" si="22"/>
        <v>1.0932764019115904</v>
      </c>
      <c r="I45" s="79">
        <f t="shared" ca="1" si="22"/>
        <v>0.91197984169215751</v>
      </c>
      <c r="J45" s="79">
        <f t="shared" ca="1" si="22"/>
        <v>0.89390674567336614</v>
      </c>
      <c r="K45" s="79">
        <f t="shared" ca="1" si="22"/>
        <v>1.2768418685879857</v>
      </c>
      <c r="L45" s="79">
        <f t="shared" ca="1" si="22"/>
        <v>0.99655484841556652</v>
      </c>
      <c r="M45" s="79">
        <f t="shared" ca="1" si="22"/>
        <v>0.9839150413585348</v>
      </c>
      <c r="N45" s="79">
        <f t="shared" ca="1" si="22"/>
        <v>0.98846637237778723</v>
      </c>
      <c r="O45" s="79">
        <f t="shared" ca="1" si="22"/>
        <v>1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ca="1" si="24">IF(ISERROR(E28/D28),"",IF(E28/D28=0,"",E28/D28))</f>
        <v>0.44324238535331195</v>
      </c>
      <c r="E46" s="79">
        <f t="shared" ca="1" si="24"/>
        <v>0.72118923687785852</v>
      </c>
      <c r="F46" s="79">
        <f t="shared" ca="1" si="24"/>
        <v>1.1348419492500961</v>
      </c>
      <c r="G46" s="79">
        <f t="shared" ca="1" si="24"/>
        <v>0.88024042471839292</v>
      </c>
      <c r="H46" s="79">
        <f t="shared" ca="1" si="24"/>
        <v>0.94031099083160974</v>
      </c>
      <c r="I46" s="79">
        <f t="shared" ca="1" si="24"/>
        <v>0.96034391103464745</v>
      </c>
      <c r="J46" s="79">
        <f t="shared" ca="1" si="24"/>
        <v>1.0127584385949211</v>
      </c>
      <c r="K46" s="79">
        <f t="shared" ca="1" si="24"/>
        <v>0.95519252336170579</v>
      </c>
      <c r="L46" s="79">
        <f t="shared" ca="1" si="24"/>
        <v>1.1305100914504929</v>
      </c>
      <c r="M46" s="79">
        <f t="shared" ca="1" si="24"/>
        <v>1.0611188484282523</v>
      </c>
      <c r="N46" s="79">
        <f t="shared" ca="1" si="24"/>
        <v>1.0099207201287026</v>
      </c>
      <c r="O46" s="79" t="str">
        <f t="shared" ca="1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ca="1" si="25">IF(ISERROR(E29/D29),"",IF(E29/D29=0,"",E29/D29))</f>
        <v>1.4256225609657576</v>
      </c>
      <c r="E47" s="79">
        <f t="shared" ca="1" si="25"/>
        <v>0.96112033062299251</v>
      </c>
      <c r="F47" s="79">
        <f t="shared" ca="1" si="25"/>
        <v>1.0225966950829193</v>
      </c>
      <c r="G47" s="79">
        <f t="shared" ca="1" si="25"/>
        <v>0.8058534277927043</v>
      </c>
      <c r="H47" s="79">
        <f t="shared" ca="1" si="25"/>
        <v>1.1544765538936199</v>
      </c>
      <c r="I47" s="79">
        <f t="shared" ca="1" si="25"/>
        <v>0.99363587788988972</v>
      </c>
      <c r="J47" s="79">
        <f t="shared" ca="1" si="25"/>
        <v>0.96976202256809729</v>
      </c>
      <c r="K47" s="79">
        <f t="shared" ca="1" si="25"/>
        <v>0.99832701876917729</v>
      </c>
      <c r="L47" s="79">
        <f t="shared" ca="1" si="25"/>
        <v>0.94530191618176984</v>
      </c>
      <c r="M47" s="79">
        <f t="shared" ca="1" si="25"/>
        <v>0.96785806255020868</v>
      </c>
      <c r="N47" s="79" t="str">
        <f t="shared" ca="1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ca="1" si="26">IF(ISERROR(E30/D30),"",IF(E30/D30=0,"",E30/D30))</f>
        <v>0.43115402607835607</v>
      </c>
      <c r="E48" s="79">
        <f t="shared" ca="1" si="26"/>
        <v>0.83840499930699219</v>
      </c>
      <c r="F48" s="79">
        <f t="shared" ca="1" si="26"/>
        <v>1.0760024724369437</v>
      </c>
      <c r="G48" s="79">
        <f t="shared" ca="1" si="26"/>
        <v>0.82083958831482728</v>
      </c>
      <c r="H48" s="79">
        <f t="shared" ca="1" si="26"/>
        <v>0.9011188813564589</v>
      </c>
      <c r="I48" s="79">
        <f t="shared" ca="1" si="26"/>
        <v>0.92671862446470976</v>
      </c>
      <c r="J48" s="79">
        <f t="shared" ca="1" si="26"/>
        <v>1.0630714407262927</v>
      </c>
      <c r="K48" s="79">
        <f t="shared" ca="1" si="26"/>
        <v>0.90826794765625796</v>
      </c>
      <c r="L48" s="79">
        <f t="shared" ca="1" si="26"/>
        <v>0.9694456821111419</v>
      </c>
      <c r="M48" s="79" t="str">
        <f t="shared" ca="1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ca="1" si="27">IF(ISERROR(E31/D31),"",IF(E31/D31=0,"",E31/D31))</f>
        <v>0.54948598460055365</v>
      </c>
      <c r="E49" s="79">
        <f t="shared" ca="1" si="27"/>
        <v>0.73593605496529102</v>
      </c>
      <c r="F49" s="79">
        <f t="shared" ca="1" si="27"/>
        <v>0.87105136221753765</v>
      </c>
      <c r="G49" s="79">
        <f t="shared" ca="1" si="27"/>
        <v>1.2947285467477481</v>
      </c>
      <c r="H49" s="79">
        <f t="shared" ca="1" si="27"/>
        <v>0.93922220353544916</v>
      </c>
      <c r="I49" s="79">
        <f t="shared" ca="1" si="27"/>
        <v>1.0548726997765936</v>
      </c>
      <c r="J49" s="79">
        <f t="shared" ca="1" si="27"/>
        <v>0.96128952169998116</v>
      </c>
      <c r="K49" s="79">
        <f t="shared" ca="1" si="27"/>
        <v>0.95955331572599867</v>
      </c>
      <c r="L49" s="79" t="str">
        <f t="shared" ca="1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ca="1" si="28">IF(ISERROR(E32/D32),"",IF(E32/D32=0,"",E32/D32))</f>
        <v>0.3729463260000947</v>
      </c>
      <c r="E50" s="79">
        <f t="shared" ca="1" si="28"/>
        <v>0.60435899483096045</v>
      </c>
      <c r="F50" s="79">
        <f t="shared" ca="1" si="28"/>
        <v>1.3991090164240527</v>
      </c>
      <c r="G50" s="79">
        <f t="shared" ca="1" si="28"/>
        <v>1.6281260680689065</v>
      </c>
      <c r="H50" s="79">
        <f t="shared" ca="1" si="28"/>
        <v>0.99797408524920128</v>
      </c>
      <c r="I50" s="79">
        <f t="shared" ca="1" si="28"/>
        <v>1.0984978629074102</v>
      </c>
      <c r="J50" s="79">
        <f t="shared" ca="1" si="28"/>
        <v>1.100718397678172</v>
      </c>
      <c r="K50" s="79" t="str">
        <f t="shared" ca="1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ca="1" si="29">IF(ISERROR(E33/D33),"",IF(E33/D33=0,"",E33/D33))</f>
        <v>4.8736488776249729</v>
      </c>
      <c r="E51" s="79">
        <f t="shared" ca="1" si="29"/>
        <v>0.74191944073368932</v>
      </c>
      <c r="F51" s="79">
        <f t="shared" ca="1" si="29"/>
        <v>0.82213289127797917</v>
      </c>
      <c r="G51" s="79">
        <f t="shared" ca="1" si="29"/>
        <v>1.0710806486978912</v>
      </c>
      <c r="H51" s="79">
        <f t="shared" ca="1" si="29"/>
        <v>0.92249810545328981</v>
      </c>
      <c r="I51" s="79">
        <f t="shared" ca="1" si="29"/>
        <v>1.0359531519226342</v>
      </c>
      <c r="J51" s="79" t="str">
        <f t="shared" ca="1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ca="1" si="30">IF(ISERROR(E34/D34),"",IF(E34/D34=0,"",E34/D34))</f>
        <v>1.103982427774673</v>
      </c>
      <c r="E52" s="79">
        <f t="shared" ca="1" si="30"/>
        <v>0.82606538454817091</v>
      </c>
      <c r="F52" s="79">
        <f t="shared" ca="1" si="30"/>
        <v>0.8755734105738191</v>
      </c>
      <c r="G52" s="79">
        <f t="shared" ca="1" si="30"/>
        <v>0.90389439844044073</v>
      </c>
      <c r="H52" s="79">
        <f t="shared" ca="1" si="30"/>
        <v>1.0987051417046603</v>
      </c>
      <c r="I52" s="79" t="str">
        <f t="shared" ca="1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ca="1" si="31">IF(ISERROR(E35/D35),"",IF(E35/D35=0,"",E35/D35))</f>
        <v>0.17036135046694773</v>
      </c>
      <c r="E53" s="79">
        <f t="shared" ca="1" si="31"/>
        <v>3.732807333105991</v>
      </c>
      <c r="F53" s="79">
        <f t="shared" ca="1" si="31"/>
        <v>0.95282379528603811</v>
      </c>
      <c r="G53" s="79">
        <f t="shared" ca="1" si="31"/>
        <v>0.84410706845387207</v>
      </c>
      <c r="H53" s="79" t="str">
        <f t="shared" ca="1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ca="1" si="32">IF(ISERROR(E36/D36),"",IF(E36/D36=0,"",E36/D36))</f>
        <v>1.9769548015323273</v>
      </c>
      <c r="E54" s="79">
        <f t="shared" ca="1" si="32"/>
        <v>0.45630047232549187</v>
      </c>
      <c r="F54" s="79">
        <f t="shared" ca="1" si="32"/>
        <v>1.1909392398637269</v>
      </c>
      <c r="G54" s="79" t="str">
        <f t="shared" ca="1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ca="1" si="33">IF(ISERROR(E37/D37),"",IF(E37/D37=0,"",E37/D37))</f>
        <v>3.6388745558253976</v>
      </c>
      <c r="E55" s="79">
        <f t="shared" ca="1" si="33"/>
        <v>0.77714299432891754</v>
      </c>
      <c r="F55" s="79" t="str">
        <f t="shared" ca="1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ca="1" si="34">IF(ISERROR(E38/D38),"",IF(E38/D38=0,"",E38/D38))</f>
        <v>0.43668066409455558</v>
      </c>
      <c r="E56" s="81" t="str">
        <f t="shared" ca="1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ca="1" si="35">IFERROR(SUMPRODUCT($A$27:$A$39, E$27:E$39, --($C$27:$C$39&lt;$M$1+1-D$26))/SUMPRODUCT($A$27:$A$39, D$27:D$39, --($C$27:$C$39&lt;$M$1+1-D$26)), 1)</f>
        <v>0.67562668062494236</v>
      </c>
      <c r="E57" s="182">
        <f t="shared" ca="1" si="35"/>
        <v>0.83886128371317825</v>
      </c>
      <c r="F57" s="182">
        <f t="shared" ca="1" si="35"/>
        <v>0.98464253740720997</v>
      </c>
      <c r="G57" s="182">
        <f t="shared" ca="1" si="35"/>
        <v>0.98098423668107682</v>
      </c>
      <c r="H57" s="182">
        <f t="shared" ca="1" si="35"/>
        <v>0.99405220450801479</v>
      </c>
      <c r="I57" s="182">
        <f t="shared" ca="1" si="35"/>
        <v>1.0025711471874226</v>
      </c>
      <c r="J57" s="182">
        <f t="shared" ca="1" si="35"/>
        <v>0.99974890550986162</v>
      </c>
      <c r="K57" s="182">
        <f t="shared" ca="1" si="35"/>
        <v>0.98036346517977524</v>
      </c>
      <c r="L57" s="182">
        <f t="shared" ca="1" si="35"/>
        <v>0.98954686546025727</v>
      </c>
      <c r="M57" s="182">
        <f t="shared" ca="1" si="35"/>
        <v>0.99570268255433436</v>
      </c>
      <c r="N57" s="182">
        <f t="shared" ca="1" si="35"/>
        <v>1.0008064537467549</v>
      </c>
      <c r="O57" s="182">
        <f t="shared" ca="1" si="35"/>
        <v>1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ca="1" si="36">D57*E58</f>
        <v>0.52729804002066805</v>
      </c>
      <c r="E58" s="182">
        <f t="shared" ca="1" si="36"/>
        <v>0.78045769230564876</v>
      </c>
      <c r="F58" s="182">
        <f t="shared" ca="1" si="36"/>
        <v>0.93037753375741827</v>
      </c>
      <c r="G58" s="182">
        <f t="shared" ca="1" si="36"/>
        <v>0.94488862547754238</v>
      </c>
      <c r="H58" s="182">
        <f t="shared" ca="1" si="36"/>
        <v>0.96320469804320685</v>
      </c>
      <c r="I58" s="182">
        <f t="shared" ca="1" si="36"/>
        <v>0.96896792107606133</v>
      </c>
      <c r="J58" s="182">
        <f t="shared" ca="1" si="36"/>
        <v>0.96648295115450855</v>
      </c>
      <c r="K58" s="182">
        <f t="shared" ca="1" si="36"/>
        <v>0.96672569064890568</v>
      </c>
      <c r="L58" s="182">
        <f t="shared" ca="1" si="36"/>
        <v>0.98608906286775111</v>
      </c>
      <c r="M58" s="182">
        <f t="shared" ca="1" si="36"/>
        <v>0.99650567071333418</v>
      </c>
      <c r="N58" s="182">
        <f t="shared" ca="1" si="36"/>
        <v>1.0008064537467549</v>
      </c>
      <c r="O58" s="182">
        <f t="shared" ca="1" si="36"/>
        <v>1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4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ca="1" si="39">IFERROR(D27*(D45-D$57)^2*$A27,"")</f>
        <v>18643.527205213039</v>
      </c>
      <c r="E63" s="77">
        <f t="shared" ca="1" si="39"/>
        <v>487727.9990642179</v>
      </c>
      <c r="F63" s="77">
        <f t="shared" ca="1" si="39"/>
        <v>15199.120607506968</v>
      </c>
      <c r="G63" s="77">
        <f t="shared" ca="1" si="39"/>
        <v>1365.3765591139852</v>
      </c>
      <c r="H63" s="77">
        <f t="shared" ca="1" si="39"/>
        <v>3596.5392530256509</v>
      </c>
      <c r="I63" s="77">
        <f t="shared" ca="1" si="39"/>
        <v>3277.5749049552478</v>
      </c>
      <c r="J63" s="77">
        <f t="shared" ca="1" si="39"/>
        <v>4080.2071751447488</v>
      </c>
      <c r="K63" s="77">
        <f t="shared" ca="1" si="39"/>
        <v>28618.256320600514</v>
      </c>
      <c r="L63" s="77">
        <f t="shared" ca="1" si="39"/>
        <v>20.416450097268186</v>
      </c>
      <c r="M63" s="77">
        <f t="shared" ca="1" si="39"/>
        <v>57.563763462086904</v>
      </c>
      <c r="N63" s="77">
        <f t="shared" ca="1" si="39"/>
        <v>62.071038384515319</v>
      </c>
      <c r="O63" s="77">
        <f t="shared" ca="1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ca="1" si="41">IFERROR(D28*(D46-D$57)^2*$A28,"")</f>
        <v>89063.970440447607</v>
      </c>
      <c r="E64" s="77">
        <f t="shared" ca="1" si="41"/>
        <v>10122.234668015968</v>
      </c>
      <c r="F64" s="77">
        <f t="shared" ca="1" si="41"/>
        <v>11893.659104417142</v>
      </c>
      <c r="G64" s="77">
        <f t="shared" ca="1" si="41"/>
        <v>6072.2712456690642</v>
      </c>
      <c r="H64" s="77">
        <f t="shared" ca="1" si="41"/>
        <v>1521.0050411246898</v>
      </c>
      <c r="I64" s="77">
        <f t="shared" ca="1" si="41"/>
        <v>883.02406489990369</v>
      </c>
      <c r="J64" s="77">
        <f t="shared" ca="1" si="41"/>
        <v>80.489166928596134</v>
      </c>
      <c r="K64" s="77">
        <f t="shared" ca="1" si="41"/>
        <v>305.15382264735109</v>
      </c>
      <c r="L64" s="77">
        <f t="shared" ca="1" si="41"/>
        <v>9141.60512501208</v>
      </c>
      <c r="M64" s="77">
        <f t="shared" ca="1" si="41"/>
        <v>2225.6425361345528</v>
      </c>
      <c r="N64" s="77">
        <f t="shared" ca="1" si="41"/>
        <v>45.845076829334864</v>
      </c>
      <c r="O64" s="77" t="str">
        <f t="shared" ca="1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ca="1" si="42">IFERROR(D29*(D47-D$57)^2*$A29,"")</f>
        <v>496585.12594081642</v>
      </c>
      <c r="E65" s="77">
        <f t="shared" ca="1" si="42"/>
        <v>18812.327155191102</v>
      </c>
      <c r="F65" s="77">
        <f t="shared" ca="1" si="42"/>
        <v>1742.5168644414366</v>
      </c>
      <c r="G65" s="77">
        <f t="shared" ca="1" si="42"/>
        <v>37939.164884577207</v>
      </c>
      <c r="H65" s="77">
        <f t="shared" ca="1" si="42"/>
        <v>25654.248114421785</v>
      </c>
      <c r="I65" s="77">
        <f t="shared" ca="1" si="42"/>
        <v>91.879606584918932</v>
      </c>
      <c r="J65" s="77">
        <f t="shared" ca="1" si="42"/>
        <v>1028.2382321388968</v>
      </c>
      <c r="K65" s="77">
        <f t="shared" ca="1" si="42"/>
        <v>357.833321313054</v>
      </c>
      <c r="L65" s="77">
        <f t="shared" ca="1" si="42"/>
        <v>2167.1875635304718</v>
      </c>
      <c r="M65" s="77">
        <f t="shared" ca="1" si="42"/>
        <v>811.37612779398285</v>
      </c>
      <c r="N65" s="77" t="str">
        <f t="shared" ca="1" si="42"/>
        <v/>
      </c>
      <c r="O65" s="77" t="str">
        <f t="shared" ca="1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ca="1" si="43">IFERROR(D30*(D48-D$57)^2*$A30,"")</f>
        <v>216936.81653622841</v>
      </c>
      <c r="E66" s="77">
        <f t="shared" ca="1" si="43"/>
        <v>0.3258189844061381</v>
      </c>
      <c r="F66" s="77">
        <f t="shared" ca="1" si="43"/>
        <v>10951.423040480349</v>
      </c>
      <c r="G66" s="77">
        <f t="shared" ca="1" si="43"/>
        <v>36207.381761171207</v>
      </c>
      <c r="H66" s="77">
        <f t="shared" ca="1" si="43"/>
        <v>10008.603597393418</v>
      </c>
      <c r="I66" s="77">
        <f t="shared" ca="1" si="43"/>
        <v>6008.3151277543002</v>
      </c>
      <c r="J66" s="77">
        <f t="shared" ca="1" si="43"/>
        <v>3880.4056106927455</v>
      </c>
      <c r="K66" s="77">
        <f t="shared" ca="1" si="43"/>
        <v>5347.3611179763566</v>
      </c>
      <c r="L66" s="77">
        <f t="shared" ca="1" si="43"/>
        <v>377.55499889708085</v>
      </c>
      <c r="M66" s="77" t="str">
        <f t="shared" ca="1" si="43"/>
        <v/>
      </c>
      <c r="N66" s="77" t="str">
        <f t="shared" ca="1" si="43"/>
        <v/>
      </c>
      <c r="O66" s="77" t="str">
        <f t="shared" ca="1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ca="1" si="44">IFERROR(D31*(D49-D$57)^2*$A31,"")</f>
        <v>53080.006903891146</v>
      </c>
      <c r="E67" s="77">
        <f t="shared" ca="1" si="44"/>
        <v>19418.730119884156</v>
      </c>
      <c r="F67" s="77">
        <f t="shared" ca="1" si="44"/>
        <v>17406.297820499338</v>
      </c>
      <c r="G67" s="77">
        <f t="shared" ca="1" si="44"/>
        <v>115667.86133103802</v>
      </c>
      <c r="H67" s="77">
        <f t="shared" ca="1" si="44"/>
        <v>4573.7899902469835</v>
      </c>
      <c r="I67" s="77">
        <f t="shared" ca="1" si="44"/>
        <v>3908.7439846414813</v>
      </c>
      <c r="J67" s="77">
        <f t="shared" ca="1" si="44"/>
        <v>2229.527121779377</v>
      </c>
      <c r="K67" s="77">
        <f t="shared" ca="1" si="44"/>
        <v>627.49854505242831</v>
      </c>
      <c r="L67" s="77" t="str">
        <f t="shared" ca="1" si="44"/>
        <v/>
      </c>
      <c r="M67" s="77" t="str">
        <f t="shared" ca="1" si="44"/>
        <v/>
      </c>
      <c r="N67" s="77" t="str">
        <f t="shared" ca="1" si="44"/>
        <v/>
      </c>
      <c r="O67" s="77" t="str">
        <f t="shared" ca="1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ca="1" si="45">IFERROR(D32*(D50-D$57)^2*$A32,"")</f>
        <v>102113.02983592275</v>
      </c>
      <c r="E68" s="77">
        <f t="shared" ca="1" si="45"/>
        <v>22858.787981123081</v>
      </c>
      <c r="F68" s="77">
        <f t="shared" ca="1" si="45"/>
        <v>43155.170918142307</v>
      </c>
      <c r="G68" s="77">
        <f t="shared" ca="1" si="45"/>
        <v>147198.88496694464</v>
      </c>
      <c r="H68" s="77">
        <f t="shared" ca="1" si="45"/>
        <v>8.8020203718896592</v>
      </c>
      <c r="I68" s="77">
        <f t="shared" ca="1" si="45"/>
        <v>5255.2335089356311</v>
      </c>
      <c r="J68" s="77">
        <f t="shared" ca="1" si="45"/>
        <v>6395.7639548968818</v>
      </c>
      <c r="K68" s="77" t="str">
        <f t="shared" ca="1" si="45"/>
        <v/>
      </c>
      <c r="L68" s="77" t="str">
        <f t="shared" ca="1" si="45"/>
        <v/>
      </c>
      <c r="M68" s="77" t="str">
        <f t="shared" ca="1" si="45"/>
        <v/>
      </c>
      <c r="N68" s="77" t="str">
        <f t="shared" ca="1" si="45"/>
        <v/>
      </c>
      <c r="O68" s="77" t="str">
        <f t="shared" ca="1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ca="1" si="46">IFERROR(D33*(D51-D$57)^2*$A33,"")</f>
        <v>3067335.4377015065</v>
      </c>
      <c r="E69" s="77">
        <f t="shared" ca="1" si="46"/>
        <v>7971.6567831568327</v>
      </c>
      <c r="F69" s="77">
        <f t="shared" ca="1" si="46"/>
        <v>16620.38534073859</v>
      </c>
      <c r="G69" s="77">
        <f t="shared" ca="1" si="46"/>
        <v>4199.9083655315908</v>
      </c>
      <c r="H69" s="77">
        <f t="shared" ca="1" si="46"/>
        <v>2837.3703850444545</v>
      </c>
      <c r="I69" s="77">
        <f t="shared" ca="1" si="46"/>
        <v>569.68830961461504</v>
      </c>
      <c r="J69" s="77" t="str">
        <f t="shared" ca="1" si="46"/>
        <v/>
      </c>
      <c r="K69" s="77" t="str">
        <f t="shared" ca="1" si="46"/>
        <v/>
      </c>
      <c r="L69" s="77" t="str">
        <f t="shared" ca="1" si="46"/>
        <v/>
      </c>
      <c r="M69" s="77" t="str">
        <f t="shared" ca="1" si="46"/>
        <v/>
      </c>
      <c r="N69" s="77" t="str">
        <f t="shared" ca="1" si="46"/>
        <v/>
      </c>
      <c r="O69" s="77" t="str">
        <f t="shared" ca="1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ca="1" si="47">IFERROR(D34*(D52-D$57)^2*$A34,"")</f>
        <v>147368.30531724339</v>
      </c>
      <c r="E70" s="77">
        <f t="shared" ca="1" si="47"/>
        <v>145.17728556813685</v>
      </c>
      <c r="F70" s="77">
        <f t="shared" ca="1" si="47"/>
        <v>8713.1491928417599</v>
      </c>
      <c r="G70" s="77">
        <f t="shared" ca="1" si="47"/>
        <v>3811.1699094003247</v>
      </c>
      <c r="H70" s="77">
        <f t="shared" ca="1" si="47"/>
        <v>6348.6967140106881</v>
      </c>
      <c r="I70" s="77" t="str">
        <f t="shared" ca="1" si="47"/>
        <v/>
      </c>
      <c r="J70" s="77" t="str">
        <f t="shared" ca="1" si="47"/>
        <v/>
      </c>
      <c r="K70" s="77" t="str">
        <f t="shared" ca="1" si="47"/>
        <v/>
      </c>
      <c r="L70" s="77" t="str">
        <f t="shared" ca="1" si="47"/>
        <v/>
      </c>
      <c r="M70" s="77" t="str">
        <f t="shared" ca="1" si="47"/>
        <v/>
      </c>
      <c r="N70" s="77" t="str">
        <f t="shared" ca="1" si="47"/>
        <v/>
      </c>
      <c r="O70" s="77" t="str">
        <f t="shared" ca="1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ca="1" si="48">IFERROR(D35*(D53-D$57)^2*$A35,"")</f>
        <v>206396.16422281708</v>
      </c>
      <c r="E71" s="77">
        <f t="shared" ca="1" si="48"/>
        <v>1153491.9247025319</v>
      </c>
      <c r="F71" s="77">
        <f t="shared" ca="1" si="48"/>
        <v>520.51744075806346</v>
      </c>
      <c r="G71" s="77">
        <f t="shared" ca="1" si="48"/>
        <v>9177.9120172893436</v>
      </c>
      <c r="H71" s="77" t="str">
        <f t="shared" ca="1" si="48"/>
        <v/>
      </c>
      <c r="I71" s="77" t="str">
        <f t="shared" ca="1" si="48"/>
        <v/>
      </c>
      <c r="J71" s="77" t="str">
        <f t="shared" ca="1" si="48"/>
        <v/>
      </c>
      <c r="K71" s="77" t="str">
        <f t="shared" ca="1" si="48"/>
        <v/>
      </c>
      <c r="L71" s="77" t="str">
        <f t="shared" ca="1" si="48"/>
        <v/>
      </c>
      <c r="M71" s="77" t="str">
        <f t="shared" ca="1" si="48"/>
        <v/>
      </c>
      <c r="N71" s="77" t="str">
        <f t="shared" ca="1" si="48"/>
        <v/>
      </c>
      <c r="O71" s="77" t="str">
        <f t="shared" ca="1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ca="1" si="49">IFERROR(D36*(D54-D$57)^2*$A36,"")</f>
        <v>809478.21228297136</v>
      </c>
      <c r="E72" s="77">
        <f t="shared" ca="1" si="49"/>
        <v>138302.2464694033</v>
      </c>
      <c r="F72" s="77">
        <f t="shared" ca="1" si="49"/>
        <v>18351.170285276989</v>
      </c>
      <c r="G72" s="77" t="str">
        <f t="shared" ca="1" si="49"/>
        <v/>
      </c>
      <c r="H72" s="77" t="str">
        <f t="shared" ca="1" si="49"/>
        <v/>
      </c>
      <c r="I72" s="77" t="str">
        <f t="shared" ca="1" si="49"/>
        <v/>
      </c>
      <c r="J72" s="77" t="str">
        <f t="shared" ca="1" si="49"/>
        <v/>
      </c>
      <c r="K72" s="77" t="str">
        <f t="shared" ca="1" si="49"/>
        <v/>
      </c>
      <c r="L72" s="77" t="str">
        <f t="shared" ca="1" si="49"/>
        <v/>
      </c>
      <c r="M72" s="77" t="str">
        <f t="shared" ca="1" si="49"/>
        <v/>
      </c>
      <c r="N72" s="77" t="str">
        <f t="shared" ca="1" si="49"/>
        <v/>
      </c>
      <c r="O72" s="77" t="str">
        <f t="shared" ca="1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ca="1" si="50">IFERROR(D37*(D55-D$57)^2*$A37,"")</f>
        <v>1623253.6125196479</v>
      </c>
      <c r="E73" s="77">
        <f t="shared" ca="1" si="50"/>
        <v>2562.3901715603279</v>
      </c>
      <c r="F73" s="77" t="str">
        <f t="shared" ca="1" si="50"/>
        <v/>
      </c>
      <c r="G73" s="77" t="str">
        <f t="shared" ca="1" si="50"/>
        <v/>
      </c>
      <c r="H73" s="77" t="str">
        <f t="shared" ca="1" si="50"/>
        <v/>
      </c>
      <c r="I73" s="77" t="str">
        <f t="shared" ca="1" si="50"/>
        <v/>
      </c>
      <c r="J73" s="77" t="str">
        <f t="shared" ca="1" si="50"/>
        <v/>
      </c>
      <c r="K73" s="77" t="str">
        <f t="shared" ca="1" si="50"/>
        <v/>
      </c>
      <c r="L73" s="77" t="str">
        <f t="shared" ca="1" si="50"/>
        <v/>
      </c>
      <c r="M73" s="77" t="str">
        <f t="shared" ca="1" si="50"/>
        <v/>
      </c>
      <c r="N73" s="77" t="str">
        <f t="shared" ca="1" si="50"/>
        <v/>
      </c>
      <c r="O73" s="77" t="str">
        <f t="shared" ca="1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ca="1" si="51">IFERROR(D38*(D56-D$57)^2*$A38,"")</f>
        <v>90538.471983285854</v>
      </c>
      <c r="E74" s="91" t="str">
        <f t="shared" ca="1" si="51"/>
        <v/>
      </c>
      <c r="F74" s="91" t="str">
        <f t="shared" ca="1" si="51"/>
        <v/>
      </c>
      <c r="G74" s="91" t="str">
        <f t="shared" ca="1" si="51"/>
        <v/>
      </c>
      <c r="H74" s="91" t="str">
        <f t="shared" ca="1" si="51"/>
        <v/>
      </c>
      <c r="I74" s="91" t="str">
        <f t="shared" ca="1" si="51"/>
        <v/>
      </c>
      <c r="J74" s="91" t="str">
        <f t="shared" ca="1" si="51"/>
        <v/>
      </c>
      <c r="K74" s="91" t="str">
        <f t="shared" ca="1" si="51"/>
        <v/>
      </c>
      <c r="L74" s="91" t="str">
        <f t="shared" ca="1" si="51"/>
        <v/>
      </c>
      <c r="M74" s="91" t="str">
        <f t="shared" ca="1" si="51"/>
        <v/>
      </c>
      <c r="N74" s="91" t="str">
        <f t="shared" ca="1" si="51"/>
        <v/>
      </c>
      <c r="O74" s="91" t="str">
        <f t="shared" ca="1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629162.97098999924</v>
      </c>
      <c r="E75" s="98">
        <f t="shared" ca="1" si="52"/>
        <v>186141.38002196368</v>
      </c>
      <c r="F75" s="98">
        <f t="shared" ca="1" si="52"/>
        <v>16061.49006834477</v>
      </c>
      <c r="G75" s="98">
        <f t="shared" ca="1" si="52"/>
        <v>45204.991380091924</v>
      </c>
      <c r="H75" s="98">
        <f t="shared" ca="1" si="52"/>
        <v>7792.722159377081</v>
      </c>
      <c r="I75" s="98">
        <f t="shared" ca="1" si="52"/>
        <v>3332.409917897683</v>
      </c>
      <c r="J75" s="98">
        <f t="shared" ca="1" si="52"/>
        <v>3538.9262523162497</v>
      </c>
      <c r="K75" s="98">
        <f t="shared" ca="1" si="52"/>
        <v>8814.0257818974242</v>
      </c>
      <c r="L75" s="98">
        <f t="shared" ca="1" si="52"/>
        <v>3902.2547125123001</v>
      </c>
      <c r="M75" s="99">
        <f t="shared" ca="1" si="52"/>
        <v>1547.2912136953114</v>
      </c>
      <c r="N75" s="99">
        <f t="shared" ca="1" si="52"/>
        <v>107.91611521385019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629162.97098999924</v>
      </c>
      <c r="E76" s="99">
        <f t="shared" ca="1" si="53"/>
        <v>186141.38002196368</v>
      </c>
      <c r="F76" s="99">
        <f t="shared" ca="1" si="53"/>
        <v>16061.49006834477</v>
      </c>
      <c r="G76" s="99">
        <f t="shared" ca="1" si="53"/>
        <v>45204.991380091924</v>
      </c>
      <c r="H76" s="99">
        <f t="shared" ca="1" si="53"/>
        <v>7792.722159377081</v>
      </c>
      <c r="I76" s="99">
        <f t="shared" ca="1" si="53"/>
        <v>3332.409917897683</v>
      </c>
      <c r="J76" s="99">
        <f t="shared" ca="1" si="53"/>
        <v>3538.9262523162497</v>
      </c>
      <c r="K76" s="99">
        <f t="shared" ca="1" si="53"/>
        <v>8814.0257818974242</v>
      </c>
      <c r="L76" s="99">
        <f t="shared" ca="1" si="53"/>
        <v>3902.2547125123001</v>
      </c>
      <c r="M76" s="100">
        <f t="shared" ca="1" si="53"/>
        <v>1547.2912136953114</v>
      </c>
      <c r="N76" s="100">
        <f t="shared" ca="1" si="53"/>
        <v>107.91611521385019</v>
      </c>
      <c r="O76" s="100">
        <f t="shared" ca="1" si="53"/>
        <v>7.5266296478448602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4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4195049.5918492367</v>
      </c>
      <c r="P82" s="77">
        <f t="shared" ca="1" si="59"/>
        <v>0</v>
      </c>
      <c r="Q82" s="237">
        <f t="shared" ca="1" si="57"/>
        <v>4195049.5918492367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109304391.34639762</v>
      </c>
      <c r="O83" s="77">
        <f t="shared" ca="1" si="60"/>
        <v>7629603.1905012429</v>
      </c>
      <c r="P83" s="77">
        <f t="shared" ca="1" si="60"/>
        <v>0</v>
      </c>
      <c r="Q83" s="237">
        <f t="shared" ca="1" si="57"/>
        <v>116933994.53689887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1403888800.5786884</v>
      </c>
      <c r="N84" s="77">
        <f t="shared" ca="1" si="61"/>
        <v>97336659.113912553</v>
      </c>
      <c r="O84" s="77">
        <f t="shared" ca="1" si="61"/>
        <v>6794238.3263882883</v>
      </c>
      <c r="P84" s="77">
        <f t="shared" ca="1" si="61"/>
        <v>0</v>
      </c>
      <c r="Q84" s="237">
        <f t="shared" ca="1" si="57"/>
        <v>1508019698.0189893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5387739607.1993599</v>
      </c>
      <c r="M85" s="77">
        <f t="shared" ca="1" si="62"/>
        <v>2132259492.8368299</v>
      </c>
      <c r="N85" s="77">
        <f t="shared" ca="1" si="62"/>
        <v>147837218.52550638</v>
      </c>
      <c r="O85" s="77">
        <f t="shared" ca="1" si="62"/>
        <v>10319249.759714313</v>
      </c>
      <c r="P85" s="77">
        <f t="shared" ca="1" si="62"/>
        <v>0</v>
      </c>
      <c r="Q85" s="237">
        <f t="shared" ca="1" si="57"/>
        <v>7678155568.3214102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5918271832.8728008</v>
      </c>
      <c r="L86" s="77">
        <f t="shared" ca="1" si="63"/>
        <v>2623315887.4633665</v>
      </c>
      <c r="M86" s="77">
        <f t="shared" ca="1" si="63"/>
        <v>1038207228.1813711</v>
      </c>
      <c r="N86" s="77">
        <f t="shared" ca="1" si="63"/>
        <v>71982640.660310596</v>
      </c>
      <c r="O86" s="77">
        <f t="shared" ca="1" si="63"/>
        <v>5024491.496431632</v>
      </c>
      <c r="P86" s="77">
        <f t="shared" ca="1" si="63"/>
        <v>0</v>
      </c>
      <c r="Q86" s="237">
        <f t="shared" ca="1" si="57"/>
        <v>9656802080.6742802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1751582620.7453516</v>
      </c>
      <c r="K87" s="77">
        <f t="shared" ca="1" si="64"/>
        <v>4537849962.6406193</v>
      </c>
      <c r="L87" s="77">
        <f t="shared" ca="1" si="64"/>
        <v>2011434120.9876018</v>
      </c>
      <c r="M87" s="77">
        <f t="shared" ca="1" si="64"/>
        <v>796048029.6710484</v>
      </c>
      <c r="N87" s="77">
        <f t="shared" ca="1" si="64"/>
        <v>55192872.591086358</v>
      </c>
      <c r="O87" s="77">
        <f t="shared" ca="1" si="64"/>
        <v>3852541.6191136343</v>
      </c>
      <c r="P87" s="77">
        <f t="shared" ca="1" si="64"/>
        <v>0</v>
      </c>
      <c r="Q87" s="237">
        <f t="shared" ca="1" si="57"/>
        <v>9155960148.2548218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1982484074.6390777</v>
      </c>
      <c r="J88" s="77">
        <f t="shared" ca="1" si="65"/>
        <v>2111816256.4492984</v>
      </c>
      <c r="K88" s="77">
        <f t="shared" ca="1" si="65"/>
        <v>5471112356.8663883</v>
      </c>
      <c r="L88" s="77">
        <f t="shared" ca="1" si="65"/>
        <v>2425109284.1232142</v>
      </c>
      <c r="M88" s="77">
        <f t="shared" ca="1" si="65"/>
        <v>959764700.82718205</v>
      </c>
      <c r="N88" s="77">
        <f t="shared" ca="1" si="65"/>
        <v>66543938.149142213</v>
      </c>
      <c r="O88" s="77">
        <f t="shared" ca="1" si="65"/>
        <v>4644862.2654349133</v>
      </c>
      <c r="P88" s="77">
        <f t="shared" ca="1" si="65"/>
        <v>0</v>
      </c>
      <c r="Q88" s="237">
        <f t="shared" ca="1" si="57"/>
        <v>13021475473.319738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3025431989.7402029</v>
      </c>
      <c r="I89" s="77">
        <f t="shared" ca="1" si="66"/>
        <v>1279485620.9431539</v>
      </c>
      <c r="J89" s="77">
        <f t="shared" ca="1" si="66"/>
        <v>1362955984.7499905</v>
      </c>
      <c r="K89" s="77">
        <f t="shared" ca="1" si="66"/>
        <v>3531029419.4667773</v>
      </c>
      <c r="L89" s="77">
        <f t="shared" ca="1" si="66"/>
        <v>1565153787.586565</v>
      </c>
      <c r="M89" s="77">
        <f t="shared" ca="1" si="66"/>
        <v>619427489.93872905</v>
      </c>
      <c r="N89" s="77">
        <f t="shared" ca="1" si="66"/>
        <v>42947135.420625575</v>
      </c>
      <c r="O89" s="77">
        <f t="shared" ca="1" si="66"/>
        <v>2997771.6118437811</v>
      </c>
      <c r="P89" s="77">
        <f t="shared" ca="1" si="66"/>
        <v>0</v>
      </c>
      <c r="Q89" s="237">
        <f t="shared" ca="1" si="57"/>
        <v>11429429199.457888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21537355324.330814</v>
      </c>
      <c r="H90" s="77">
        <f t="shared" ca="1" si="67"/>
        <v>3685859851.0707006</v>
      </c>
      <c r="I90" s="77">
        <f t="shared" ca="1" si="67"/>
        <v>1558787206.669817</v>
      </c>
      <c r="J90" s="77">
        <f t="shared" ca="1" si="67"/>
        <v>1660478490.3454094</v>
      </c>
      <c r="K90" s="77">
        <f t="shared" ca="1" si="67"/>
        <v>4301825198.6155806</v>
      </c>
      <c r="L90" s="77">
        <f t="shared" ca="1" si="67"/>
        <v>1906814473.4306009</v>
      </c>
      <c r="M90" s="77">
        <f t="shared" ca="1" si="67"/>
        <v>754643609.09686661</v>
      </c>
      <c r="N90" s="77">
        <f t="shared" ca="1" si="67"/>
        <v>52322155.216906197</v>
      </c>
      <c r="O90" s="77">
        <f t="shared" ca="1" si="67"/>
        <v>3652161.4315723935</v>
      </c>
      <c r="P90" s="77">
        <f t="shared" ca="1" si="67"/>
        <v>0</v>
      </c>
      <c r="Q90" s="237">
        <f t="shared" ca="1" si="57"/>
        <v>35461738470.208275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7496620235.1921892</v>
      </c>
      <c r="G91" s="77">
        <f t="shared" ca="1" si="68"/>
        <v>21588407355.048828</v>
      </c>
      <c r="H91" s="77">
        <f t="shared" ca="1" si="68"/>
        <v>3694596793.3510094</v>
      </c>
      <c r="I91" s="77">
        <f t="shared" ca="1" si="68"/>
        <v>1562482147.4440842</v>
      </c>
      <c r="J91" s="77">
        <f t="shared" ca="1" si="68"/>
        <v>1664414479.589175</v>
      </c>
      <c r="K91" s="77">
        <f t="shared" ca="1" si="68"/>
        <v>4312022221.8283224</v>
      </c>
      <c r="L91" s="77">
        <f t="shared" ca="1" si="68"/>
        <v>1911334376.1579871</v>
      </c>
      <c r="M91" s="77">
        <f t="shared" ca="1" si="68"/>
        <v>756432412.23135591</v>
      </c>
      <c r="N91" s="77">
        <f t="shared" ca="1" si="68"/>
        <v>52446179.370992959</v>
      </c>
      <c r="O91" s="77">
        <f t="shared" ca="1" si="68"/>
        <v>3660818.4953011586</v>
      </c>
      <c r="P91" s="77">
        <f t="shared" ca="1" si="68"/>
        <v>0</v>
      </c>
      <c r="Q91" s="237">
        <f t="shared" ca="1" si="57"/>
        <v>43042417018.709244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111572943833.68214</v>
      </c>
      <c r="F92" s="77">
        <f t="shared" ca="1" si="69"/>
        <v>8329803554.410449</v>
      </c>
      <c r="G92" s="77">
        <f t="shared" ca="1" si="69"/>
        <v>23987768711.554085</v>
      </c>
      <c r="H92" s="77">
        <f t="shared" ca="1" si="69"/>
        <v>4105218690.0034041</v>
      </c>
      <c r="I92" s="77">
        <f t="shared" ca="1" si="69"/>
        <v>1736138277.9381168</v>
      </c>
      <c r="J92" s="77">
        <f t="shared" ca="1" si="69"/>
        <v>1849399491.1213071</v>
      </c>
      <c r="K92" s="77">
        <f t="shared" ca="1" si="69"/>
        <v>4791265517.4217415</v>
      </c>
      <c r="L92" s="77">
        <f t="shared" ca="1" si="69"/>
        <v>2123762359.6628036</v>
      </c>
      <c r="M92" s="77">
        <f t="shared" ca="1" si="69"/>
        <v>840503213.23426139</v>
      </c>
      <c r="N92" s="77">
        <f t="shared" ca="1" si="69"/>
        <v>58275110.334243223</v>
      </c>
      <c r="O92" s="77">
        <f t="shared" ca="1" si="69"/>
        <v>4067686.2315981169</v>
      </c>
      <c r="P92" s="77">
        <f t="shared" ca="1" si="69"/>
        <v>0</v>
      </c>
      <c r="Q92" s="237">
        <f t="shared" ca="1" si="57"/>
        <v>159399146445.59415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170513541626.9339</v>
      </c>
      <c r="E93" s="91">
        <f t="shared" ca="1" si="70"/>
        <v>48435650856.872742</v>
      </c>
      <c r="F93" s="91">
        <f t="shared" ca="1" si="70"/>
        <v>3616104790.3260937</v>
      </c>
      <c r="G93" s="91">
        <f t="shared" ca="1" si="70"/>
        <v>10413485117.684072</v>
      </c>
      <c r="H93" s="91">
        <f t="shared" ca="1" si="70"/>
        <v>1782142984.9203908</v>
      </c>
      <c r="I93" s="91">
        <f t="shared" ca="1" si="70"/>
        <v>753686194.69980454</v>
      </c>
      <c r="J93" s="91">
        <f t="shared" ca="1" si="70"/>
        <v>802854751.06185997</v>
      </c>
      <c r="K93" s="91">
        <f t="shared" ca="1" si="70"/>
        <v>2079967201.6393948</v>
      </c>
      <c r="L93" s="91">
        <f t="shared" ca="1" si="70"/>
        <v>921960186.95118582</v>
      </c>
      <c r="M93" s="91">
        <f t="shared" ca="1" si="70"/>
        <v>364876275.38966602</v>
      </c>
      <c r="N93" s="91">
        <f t="shared" ca="1" si="70"/>
        <v>25298184.316106971</v>
      </c>
      <c r="O93" s="91">
        <f t="shared" ca="1" si="70"/>
        <v>1765849.5271280743</v>
      </c>
      <c r="P93" s="91">
        <f t="shared" ca="1" si="70"/>
        <v>0</v>
      </c>
      <c r="Q93" s="238">
        <f t="shared" ca="1" si="57"/>
        <v>239711334020.32233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135" priority="3" stopIfTrue="1" operator="lessThan">
      <formula>1</formula>
    </cfRule>
  </conditionalFormatting>
  <conditionalFormatting sqref="D77:T77 R78:T78">
    <cfRule type="cellIs" dxfId="134" priority="2" stopIfTrue="1" operator="lessThan">
      <formula>1</formula>
    </cfRule>
  </conditionalFormatting>
  <conditionalFormatting sqref="E78:Q78">
    <cfRule type="cellIs" dxfId="133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A8DDB-D950-47C6-96D2-D3616D7A7B1A}">
  <sheetPr codeName="Sheet11">
    <tabColor theme="9" tint="0.79998168889431442"/>
    <pageSetUpPr fitToPage="1"/>
  </sheetPr>
  <dimension ref="A1:AL199"/>
  <sheetViews>
    <sheetView topLeftCell="A174" zoomScaleNormal="100" workbookViewId="0">
      <selection activeCell="C182" sqref="C182:Q198"/>
    </sheetView>
  </sheetViews>
  <sheetFormatPr defaultRowHeight="15"/>
  <cols>
    <col min="1" max="1" width="10.42578125" style="105" customWidth="1"/>
    <col min="2" max="2" width="9.7109375" style="106" customWidth="1"/>
    <col min="3" max="3" width="12.7109375" style="40" customWidth="1"/>
    <col min="4" max="16" width="14.7109375" style="55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198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4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16.899999999999999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402916.32413877104</v>
      </c>
      <c r="F7" s="245">
        <f t="shared" ref="F7:F19" ca="1" si="3">E7*I7</f>
        <v>402916.32413877104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551245.13477689249</v>
      </c>
      <c r="F8" s="32">
        <f t="shared" ca="1" si="3"/>
        <v>557360.96873723913</v>
      </c>
      <c r="G8" s="217">
        <f t="shared" ca="1" si="4"/>
        <v>6115.8339603466447</v>
      </c>
      <c r="H8" s="248">
        <f t="shared" si="5"/>
        <v>1.0110945812933514</v>
      </c>
      <c r="I8" s="249">
        <f t="shared" ca="1" si="6"/>
        <v>1.0110945812933514</v>
      </c>
      <c r="J8" s="250">
        <f t="shared" si="7"/>
        <v>7.6247194358317856</v>
      </c>
      <c r="K8" s="35">
        <f t="shared" ca="1" si="8"/>
        <v>2050.1437737488277</v>
      </c>
      <c r="L8" s="35">
        <f t="shared" ca="1" si="9"/>
        <v>2411.2662263234515</v>
      </c>
      <c r="M8" s="35">
        <f t="shared" ca="1" si="10"/>
        <v>3165.0109489935767</v>
      </c>
      <c r="N8" s="36">
        <f t="shared" ca="1" si="11"/>
        <v>0.51751093465169618</v>
      </c>
      <c r="O8" s="37">
        <f t="shared" ca="1" si="12"/>
        <v>2050.1437737488277</v>
      </c>
      <c r="P8" s="35">
        <f t="shared" ca="1" si="13"/>
        <v>2411.2662263234515</v>
      </c>
      <c r="Q8" s="35">
        <f t="shared" ca="1" si="14"/>
        <v>3165.0109489935767</v>
      </c>
      <c r="R8" s="38">
        <f t="shared" ca="1" si="15"/>
        <v>0.51751093465169618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971016.66341316479</v>
      </c>
      <c r="F9" s="32">
        <f t="shared" ca="1" si="3"/>
        <v>1013681.2288466815</v>
      </c>
      <c r="G9" s="217">
        <f t="shared" ca="1" si="4"/>
        <v>42664.565433516749</v>
      </c>
      <c r="H9" s="248">
        <f t="shared" si="5"/>
        <v>1.0324830689865367</v>
      </c>
      <c r="I9" s="249">
        <f t="shared" ca="1" si="6"/>
        <v>1.0439380363294168</v>
      </c>
      <c r="J9" s="250">
        <f t="shared" si="7"/>
        <v>110.1101518685509</v>
      </c>
      <c r="K9" s="35">
        <f t="shared" ca="1" si="8"/>
        <v>10814.278377804047</v>
      </c>
      <c r="L9" s="35">
        <f t="shared" ca="1" si="9"/>
        <v>11602.368064598513</v>
      </c>
      <c r="M9" s="35">
        <f t="shared" ca="1" si="10"/>
        <v>15860.755389925651</v>
      </c>
      <c r="N9" s="36">
        <f t="shared" ca="1" si="11"/>
        <v>0.37175476250053724</v>
      </c>
      <c r="O9" s="37">
        <f t="shared" ca="1" si="12"/>
        <v>10454.874047371248</v>
      </c>
      <c r="P9" s="35">
        <f t="shared" ca="1" si="13"/>
        <v>11249.248891838519</v>
      </c>
      <c r="Q9" s="35">
        <f t="shared" ca="1" si="14"/>
        <v>15357.408374362096</v>
      </c>
      <c r="R9" s="38">
        <f t="shared" ca="1" si="15"/>
        <v>0.3599569858104662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810125.7020115559</v>
      </c>
      <c r="F10" s="32">
        <f t="shared" ca="1" si="3"/>
        <v>902693.32281198655</v>
      </c>
      <c r="G10" s="217">
        <f t="shared" ca="1" si="4"/>
        <v>92567.620800430654</v>
      </c>
      <c r="H10" s="248">
        <f t="shared" si="5"/>
        <v>1.0673653438278023</v>
      </c>
      <c r="I10" s="249">
        <f t="shared" ca="1" si="6"/>
        <v>1.1142632810816688</v>
      </c>
      <c r="J10" s="250">
        <f t="shared" si="7"/>
        <v>1590.1234985169917</v>
      </c>
      <c r="K10" s="35">
        <f t="shared" ca="1" si="8"/>
        <v>38833.396958292557</v>
      </c>
      <c r="L10" s="35">
        <f t="shared" ca="1" si="9"/>
        <v>27363.307254505537</v>
      </c>
      <c r="M10" s="35">
        <f t="shared" ca="1" si="10"/>
        <v>47505.613386470453</v>
      </c>
      <c r="N10" s="36">
        <f t="shared" ca="1" si="11"/>
        <v>0.5131990319691726</v>
      </c>
      <c r="O10" s="37">
        <f t="shared" ca="1" si="12"/>
        <v>37468.504114505267</v>
      </c>
      <c r="P10" s="35">
        <f t="shared" ca="1" si="13"/>
        <v>26416.649503051762</v>
      </c>
      <c r="Q10" s="35">
        <f t="shared" ca="1" si="14"/>
        <v>45844.608969275578</v>
      </c>
      <c r="R10" s="38">
        <f t="shared" ca="1" si="15"/>
        <v>0.49525534493441681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1122043.1231034126</v>
      </c>
      <c r="F11" s="32">
        <f t="shared" ca="1" si="3"/>
        <v>1371031.9548762545</v>
      </c>
      <c r="G11" s="217">
        <f t="shared" ca="1" si="4"/>
        <v>248988.83177284198</v>
      </c>
      <c r="H11" s="248">
        <f t="shared" si="5"/>
        <v>1.0966049692098494</v>
      </c>
      <c r="I11" s="249">
        <f t="shared" ca="1" si="6"/>
        <v>1.2219066510422292</v>
      </c>
      <c r="J11" s="250">
        <f t="shared" si="7"/>
        <v>3867.42064350277</v>
      </c>
      <c r="K11" s="35">
        <f t="shared" ca="1" si="8"/>
        <v>87625.198118929489</v>
      </c>
      <c r="L11" s="35">
        <f t="shared" ca="1" si="9"/>
        <v>65536.785932573825</v>
      </c>
      <c r="M11" s="35">
        <f t="shared" ca="1" si="10"/>
        <v>109422.32704413506</v>
      </c>
      <c r="N11" s="36">
        <f t="shared" ca="1" si="11"/>
        <v>0.43946680766775703</v>
      </c>
      <c r="O11" s="37">
        <f t="shared" ca="1" si="12"/>
        <v>73401.223472087644</v>
      </c>
      <c r="P11" s="35">
        <f t="shared" ca="1" si="13"/>
        <v>56226.128921733645</v>
      </c>
      <c r="Q11" s="35">
        <f t="shared" ca="1" si="14"/>
        <v>92461.436181376514</v>
      </c>
      <c r="R11" s="38">
        <f t="shared" ca="1" si="15"/>
        <v>0.37134772480771799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499537.3653259296</v>
      </c>
      <c r="F12" s="32">
        <f t="shared" ca="1" si="3"/>
        <v>667561.94093731185</v>
      </c>
      <c r="G12" s="217">
        <f t="shared" ca="1" si="4"/>
        <v>168024.57561138226</v>
      </c>
      <c r="H12" s="248">
        <f t="shared" si="5"/>
        <v>1.0936681407110631</v>
      </c>
      <c r="I12" s="249">
        <f t="shared" ca="1" si="6"/>
        <v>1.3363603751678366</v>
      </c>
      <c r="J12" s="250">
        <f t="shared" si="7"/>
        <v>7935.0720133638069</v>
      </c>
      <c r="K12" s="35">
        <f t="shared" ca="1" si="8"/>
        <v>98269.078097936886</v>
      </c>
      <c r="L12" s="35">
        <f t="shared" ca="1" si="9"/>
        <v>44140.332732061106</v>
      </c>
      <c r="M12" s="35">
        <f t="shared" ca="1" si="10"/>
        <v>107727.34417925416</v>
      </c>
      <c r="N12" s="36">
        <f t="shared" ca="1" si="11"/>
        <v>0.64114040334440536</v>
      </c>
      <c r="O12" s="37">
        <f t="shared" ca="1" si="12"/>
        <v>76930.305035615238</v>
      </c>
      <c r="P12" s="35">
        <f t="shared" ca="1" si="13"/>
        <v>35599.432088113892</v>
      </c>
      <c r="Q12" s="35">
        <f t="shared" ca="1" si="14"/>
        <v>84767.867720434253</v>
      </c>
      <c r="R12" s="38">
        <f t="shared" ca="1" si="15"/>
        <v>0.5044968416792236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330159.74597507261</v>
      </c>
      <c r="F13" s="32">
        <f t="shared" ca="1" si="3"/>
        <v>511854.81408890005</v>
      </c>
      <c r="G13" s="217">
        <f t="shared" ca="1" si="4"/>
        <v>181695.06811382744</v>
      </c>
      <c r="H13" s="248">
        <f t="shared" si="5"/>
        <v>1.1601097606791304</v>
      </c>
      <c r="I13" s="249">
        <f t="shared" ca="1" si="6"/>
        <v>1.5503247150170318</v>
      </c>
      <c r="J13" s="250">
        <f t="shared" si="7"/>
        <v>2970.7036253169645</v>
      </c>
      <c r="K13" s="35">
        <f t="shared" ca="1" si="8"/>
        <v>95686.820052357536</v>
      </c>
      <c r="L13" s="35">
        <f t="shared" ca="1" si="9"/>
        <v>36439.918150072561</v>
      </c>
      <c r="M13" s="35">
        <f t="shared" ca="1" si="10"/>
        <v>102390.60096764858</v>
      </c>
      <c r="N13" s="36">
        <f t="shared" ca="1" si="11"/>
        <v>0.56352988570665785</v>
      </c>
      <c r="O13" s="37">
        <f t="shared" ca="1" si="12"/>
        <v>41851.912987883232</v>
      </c>
      <c r="P13" s="35">
        <f t="shared" ca="1" si="13"/>
        <v>21328.806311852062</v>
      </c>
      <c r="Q13" s="35">
        <f t="shared" ca="1" si="14"/>
        <v>46973.403106799167</v>
      </c>
      <c r="R13" s="38">
        <f t="shared" ca="1" si="15"/>
        <v>0.25852877347981457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353992.7206647495</v>
      </c>
      <c r="F14" s="32">
        <f t="shared" ca="1" si="3"/>
        <v>617123.79680656944</v>
      </c>
      <c r="G14" s="217">
        <f t="shared" ca="1" si="4"/>
        <v>263131.07614181994</v>
      </c>
      <c r="H14" s="248">
        <f t="shared" si="5"/>
        <v>1.1244892072202741</v>
      </c>
      <c r="I14" s="249">
        <f t="shared" ca="1" si="6"/>
        <v>1.7433234097234995</v>
      </c>
      <c r="J14" s="250">
        <f t="shared" si="7"/>
        <v>2330.0757215753533</v>
      </c>
      <c r="K14" s="35">
        <f t="shared" ca="1" si="8"/>
        <v>114111.71883420402</v>
      </c>
      <c r="L14" s="35">
        <f t="shared" ca="1" si="9"/>
        <v>46428.94258299841</v>
      </c>
      <c r="M14" s="35">
        <f t="shared" ca="1" si="10"/>
        <v>123195.49944974367</v>
      </c>
      <c r="N14" s="36">
        <f t="shared" ca="1" si="11"/>
        <v>0.46819061152375979</v>
      </c>
      <c r="O14" s="37">
        <f t="shared" ca="1" si="12"/>
        <v>44525.094886356819</v>
      </c>
      <c r="P14" s="35">
        <f t="shared" ca="1" si="13"/>
        <v>25427.769982028727</v>
      </c>
      <c r="Q14" s="35">
        <f t="shared" ca="1" si="14"/>
        <v>51274.316776511412</v>
      </c>
      <c r="R14" s="38">
        <f t="shared" ca="1" si="15"/>
        <v>0.19486226229271397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197347.449793837</v>
      </c>
      <c r="F15" s="32">
        <f t="shared" ca="1" si="3"/>
        <v>398288.70983470662</v>
      </c>
      <c r="G15" s="217">
        <f t="shared" ca="1" si="4"/>
        <v>200941.26004086962</v>
      </c>
      <c r="H15" s="248">
        <f t="shared" si="5"/>
        <v>1.1576799590262066</v>
      </c>
      <c r="I15" s="249">
        <f t="shared" ca="1" si="6"/>
        <v>2.0182105735381275</v>
      </c>
      <c r="J15" s="250">
        <f t="shared" si="7"/>
        <v>5044.2889022169429</v>
      </c>
      <c r="K15" s="35">
        <f t="shared" ca="1" si="8"/>
        <v>106908.53541579616</v>
      </c>
      <c r="L15" s="35">
        <f t="shared" ca="1" si="9"/>
        <v>33124.993921190966</v>
      </c>
      <c r="M15" s="35">
        <f t="shared" ca="1" si="10"/>
        <v>111922.74195635792</v>
      </c>
      <c r="N15" s="36">
        <f t="shared" ca="1" si="11"/>
        <v>0.55699233663406833</v>
      </c>
      <c r="O15" s="37">
        <f t="shared" ca="1" si="12"/>
        <v>55003.927039259746</v>
      </c>
      <c r="P15" s="35">
        <f t="shared" ca="1" si="13"/>
        <v>19605.357541393736</v>
      </c>
      <c r="Q15" s="35">
        <f t="shared" ca="1" si="14"/>
        <v>58393.510205039856</v>
      </c>
      <c r="R15" s="38">
        <f t="shared" ca="1" si="15"/>
        <v>0.29059990065337077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188197.62060650589</v>
      </c>
      <c r="F16" s="32">
        <f t="shared" ca="1" si="3"/>
        <v>485231.98329788109</v>
      </c>
      <c r="G16" s="217">
        <f t="shared" ca="1" si="4"/>
        <v>297034.36269137519</v>
      </c>
      <c r="H16" s="248">
        <f t="shared" si="5"/>
        <v>1.2775232523243734</v>
      </c>
      <c r="I16" s="249">
        <f t="shared" ca="1" si="6"/>
        <v>2.5783109357818677</v>
      </c>
      <c r="J16" s="250">
        <f t="shared" si="7"/>
        <v>28096.051515404903</v>
      </c>
      <c r="K16" s="35">
        <f t="shared" ca="1" si="8"/>
        <v>188312.89246796898</v>
      </c>
      <c r="L16" s="35">
        <f t="shared" ca="1" si="9"/>
        <v>57015.201544870128</v>
      </c>
      <c r="M16" s="35">
        <f t="shared" ca="1" si="10"/>
        <v>196754.8695124342</v>
      </c>
      <c r="N16" s="36">
        <f t="shared" ca="1" si="11"/>
        <v>0.66239766917764509</v>
      </c>
      <c r="O16" s="37">
        <f t="shared" ca="1" si="12"/>
        <v>146756.10830330307</v>
      </c>
      <c r="P16" s="35">
        <f t="shared" ca="1" si="13"/>
        <v>43760.943671466281</v>
      </c>
      <c r="Q16" s="35">
        <f t="shared" ca="1" si="14"/>
        <v>153141.68444727277</v>
      </c>
      <c r="R16" s="38">
        <f t="shared" ca="1" si="15"/>
        <v>0.51556891620108658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147458.73186373687</v>
      </c>
      <c r="F17" s="32">
        <f t="shared" ca="1" si="3"/>
        <v>486382.17456991243</v>
      </c>
      <c r="G17" s="217">
        <f t="shared" ca="1" si="4"/>
        <v>338923.44270617556</v>
      </c>
      <c r="H17" s="248">
        <f t="shared" si="5"/>
        <v>1.2792984236707443</v>
      </c>
      <c r="I17" s="249">
        <f t="shared" ca="1" si="6"/>
        <v>3.2984291158787848</v>
      </c>
      <c r="J17" s="250">
        <f t="shared" si="7"/>
        <v>7647.5871512285121</v>
      </c>
      <c r="K17" s="35">
        <f t="shared" ca="1" si="8"/>
        <v>207466.68174611859</v>
      </c>
      <c r="L17" s="35">
        <f t="shared" ca="1" si="9"/>
        <v>61583.148662537169</v>
      </c>
      <c r="M17" s="35">
        <f t="shared" ca="1" si="10"/>
        <v>216413.74317251067</v>
      </c>
      <c r="N17" s="36">
        <f t="shared" ca="1" si="11"/>
        <v>0.6385328245356201</v>
      </c>
      <c r="O17" s="37">
        <f t="shared" ca="1" si="12"/>
        <v>86583.025098411716</v>
      </c>
      <c r="P17" s="35">
        <f t="shared" ca="1" si="13"/>
        <v>30573.769793652664</v>
      </c>
      <c r="Q17" s="35">
        <f t="shared" ca="1" si="14"/>
        <v>91822.522479985608</v>
      </c>
      <c r="R17" s="38">
        <f t="shared" ca="1" si="15"/>
        <v>0.27092408169472576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79252.333340266516</v>
      </c>
      <c r="F18" s="32">
        <f t="shared" ca="1" si="3"/>
        <v>540439.26988792897</v>
      </c>
      <c r="G18" s="217">
        <f t="shared" ca="1" si="4"/>
        <v>461186.93654766248</v>
      </c>
      <c r="H18" s="248">
        <f t="shared" si="5"/>
        <v>2.067415108059484</v>
      </c>
      <c r="I18" s="249">
        <f t="shared" ca="1" si="6"/>
        <v>6.8192221870310865</v>
      </c>
      <c r="J18" s="250">
        <f t="shared" si="7"/>
        <v>129399.47778273835</v>
      </c>
      <c r="K18" s="35">
        <f t="shared" ca="1" si="8"/>
        <v>399248.23636604927</v>
      </c>
      <c r="L18" s="35">
        <f t="shared" ca="1" si="9"/>
        <v>113204.41185279703</v>
      </c>
      <c r="M18" s="35">
        <f t="shared" ca="1" si="10"/>
        <v>414987.22041086812</v>
      </c>
      <c r="N18" s="36">
        <f t="shared" ca="1" si="11"/>
        <v>0.89982431748254921</v>
      </c>
      <c r="O18" s="37">
        <f t="shared" ca="1" si="12"/>
        <v>334025.36405740527</v>
      </c>
      <c r="P18" s="35">
        <f t="shared" ca="1" si="13"/>
        <v>93165.453635619517</v>
      </c>
      <c r="Q18" s="35">
        <f t="shared" ca="1" si="14"/>
        <v>346774.77645413153</v>
      </c>
      <c r="R18" s="38">
        <f t="shared" ca="1" si="15"/>
        <v>0.75191803794358614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5242.3537549073662</v>
      </c>
      <c r="F19" s="42">
        <f t="shared" ca="1" si="3"/>
        <v>234613.58001502033</v>
      </c>
      <c r="G19" s="247">
        <f t="shared" ca="1" si="4"/>
        <v>229371.22626011295</v>
      </c>
      <c r="H19" s="251">
        <f t="shared" si="5"/>
        <v>6.5628424964884537</v>
      </c>
      <c r="I19" s="112">
        <f t="shared" ca="1" si="6"/>
        <v>44.753481162044551</v>
      </c>
      <c r="J19" s="252">
        <f t="shared" si="7"/>
        <v>699459.97650718049</v>
      </c>
      <c r="K19" s="46">
        <f t="shared" ca="1" si="8"/>
        <v>489603.24488774606</v>
      </c>
      <c r="L19" s="46">
        <f t="shared" ca="1" si="9"/>
        <v>86280.260291801183</v>
      </c>
      <c r="M19" s="46">
        <f t="shared" ca="1" si="10"/>
        <v>497147.48387237283</v>
      </c>
      <c r="N19" s="47">
        <f t="shared" ca="1" si="11"/>
        <v>2.1674361338967367</v>
      </c>
      <c r="O19" s="48">
        <f t="shared" ca="1" si="12"/>
        <v>412932.85365411878</v>
      </c>
      <c r="P19" s="46">
        <f t="shared" ca="1" si="13"/>
        <v>72362.697852827157</v>
      </c>
      <c r="Q19" s="46">
        <f t="shared" ca="1" si="14"/>
        <v>419225.35904626932</v>
      </c>
      <c r="R19" s="49">
        <f t="shared" ca="1" si="15"/>
        <v>1.8277155591035505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5658535.2687688032</v>
      </c>
      <c r="F21" s="56">
        <f ca="1">SUM(F7:F19)</f>
        <v>8189180.0688491622</v>
      </c>
      <c r="G21" s="220">
        <f ca="1">SUM(G7:G19)</f>
        <v>2530644.8000803618</v>
      </c>
      <c r="H21" s="210"/>
      <c r="I21" s="57"/>
      <c r="J21" s="226"/>
      <c r="K21" s="46">
        <f ca="1">SUMSQ(K7:K19)^0.5</f>
        <v>728138.53042084957</v>
      </c>
      <c r="L21" s="46">
        <f ca="1">SUM(D133:P145)^0.5</f>
        <v>415320.99330248503</v>
      </c>
      <c r="M21" s="151">
        <f ca="1">(K21^2+L21^2)^0.5</f>
        <v>838258.46071554639</v>
      </c>
      <c r="N21" s="47">
        <f ca="1">IF(ISERROR(M21/G21),"",M21/G21)</f>
        <v>0.33124303366830743</v>
      </c>
      <c r="O21" s="58">
        <f ca="1">SUMSQ(O7:O19)^0.5</f>
        <v>575068.14155085478</v>
      </c>
      <c r="P21" s="46">
        <f ca="1">SUM(D185:P197)^0.5</f>
        <v>311900.95387085842</v>
      </c>
      <c r="Q21" s="151">
        <f ca="1">(O21^2+P21^2)^0.5</f>
        <v>654206.06268384983</v>
      </c>
      <c r="R21" s="49">
        <f ca="1">IF(ISERROR(Q21/G21),"",Q21/G21)</f>
        <v>0.25851358620659654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4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3'!$D$5:$P$17</f>
        <v>5171.2796565484923</v>
      </c>
      <c r="E26" s="71">
        <v>23585.37265722749</v>
      </c>
      <c r="F26" s="71">
        <v>138184.94522390104</v>
      </c>
      <c r="G26" s="71">
        <v>145156.35818979691</v>
      </c>
      <c r="H26" s="71">
        <v>174341.88216297192</v>
      </c>
      <c r="I26" s="71">
        <v>221978.55842609963</v>
      </c>
      <c r="J26" s="71">
        <v>227057.7630898015</v>
      </c>
      <c r="K26" s="71">
        <v>235524.83760252726</v>
      </c>
      <c r="L26" s="71">
        <v>335484.3541046491</v>
      </c>
      <c r="M26" s="71">
        <v>370499.23824582354</v>
      </c>
      <c r="N26" s="71">
        <v>390776.41077807825</v>
      </c>
      <c r="O26" s="71">
        <v>398495.18689277984</v>
      </c>
      <c r="P26" s="165">
        <v>402916.32413877104</v>
      </c>
      <c r="Q26" s="176">
        <f ca="1">OFFSET($Q$25,$C26,-$C26)</f>
        <v>402916.32413877104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19432.014991602642</v>
      </c>
      <c r="E27" s="71">
        <v>83665.09533811592</v>
      </c>
      <c r="F27" s="71">
        <v>148706.88685238606</v>
      </c>
      <c r="G27" s="71">
        <v>219260.16365093231</v>
      </c>
      <c r="H27" s="71">
        <v>251343.59822092776</v>
      </c>
      <c r="I27" s="71">
        <v>275244.50844310224</v>
      </c>
      <c r="J27" s="71">
        <v>296473.26724524517</v>
      </c>
      <c r="K27" s="71">
        <v>348417.17364914512</v>
      </c>
      <c r="L27" s="71">
        <v>371269.19012265769</v>
      </c>
      <c r="M27" s="71">
        <v>465133.04657064338</v>
      </c>
      <c r="N27" s="71">
        <v>529084.02102727536</v>
      </c>
      <c r="O27" s="71">
        <v>551245.13477689249</v>
      </c>
      <c r="P27" s="165">
        <v>0</v>
      </c>
      <c r="Q27" s="176">
        <f t="shared" ref="Q27:Q38" ca="1" si="20">OFFSET($Q$25,$C27,-$C27)</f>
        <v>551245.13477689249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10401.723036781683</v>
      </c>
      <c r="E28" s="71">
        <v>144043.95438974974</v>
      </c>
      <c r="F28" s="71">
        <v>341201.03064737143</v>
      </c>
      <c r="G28" s="71">
        <v>453323.24632942368</v>
      </c>
      <c r="H28" s="71">
        <v>475741.27531728777</v>
      </c>
      <c r="I28" s="71">
        <v>639639.49558566511</v>
      </c>
      <c r="J28" s="71">
        <v>712857.34061970166</v>
      </c>
      <c r="K28" s="71">
        <v>802187.59533224092</v>
      </c>
      <c r="L28" s="71">
        <v>893402.59543128114</v>
      </c>
      <c r="M28" s="71">
        <v>935904.61785026686</v>
      </c>
      <c r="N28" s="71">
        <v>971016.66341316479</v>
      </c>
      <c r="O28" s="71">
        <v>0</v>
      </c>
      <c r="P28" s="165">
        <v>0</v>
      </c>
      <c r="Q28" s="176">
        <f t="shared" ca="1" si="20"/>
        <v>971016.66341316479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42766.333729448212</v>
      </c>
      <c r="E29" s="71">
        <v>179109.92686314185</v>
      </c>
      <c r="F29" s="71">
        <v>370093.15333301248</v>
      </c>
      <c r="G29" s="71">
        <v>517389.47646285512</v>
      </c>
      <c r="H29" s="71">
        <v>553073.27012626664</v>
      </c>
      <c r="I29" s="71">
        <v>580422.28911753709</v>
      </c>
      <c r="J29" s="71">
        <v>603298.24558384996</v>
      </c>
      <c r="K29" s="71">
        <v>744222.26176574116</v>
      </c>
      <c r="L29" s="71">
        <v>754075.94679501245</v>
      </c>
      <c r="M29" s="71">
        <v>810125.7020115559</v>
      </c>
      <c r="N29" s="71">
        <v>0</v>
      </c>
      <c r="O29" s="71">
        <v>0</v>
      </c>
      <c r="P29" s="165">
        <v>0</v>
      </c>
      <c r="Q29" s="176">
        <f t="shared" ca="1" si="20"/>
        <v>810125.7020115559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39305.186289440964</v>
      </c>
      <c r="E30" s="71">
        <v>209793.32620884568</v>
      </c>
      <c r="F30" s="71">
        <v>380512.81178969675</v>
      </c>
      <c r="G30" s="71">
        <v>430632.02023637615</v>
      </c>
      <c r="H30" s="71">
        <v>726092.29392651946</v>
      </c>
      <c r="I30" s="71">
        <v>794217.58895803755</v>
      </c>
      <c r="J30" s="71">
        <v>939679.26371223957</v>
      </c>
      <c r="K30" s="71">
        <v>1048194.7859369605</v>
      </c>
      <c r="L30" s="71">
        <v>1122043.1231034126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1122043.1231034126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13132.337291267449</v>
      </c>
      <c r="E31" s="71">
        <v>47574.42541986228</v>
      </c>
      <c r="F31" s="71">
        <v>70860.804218960591</v>
      </c>
      <c r="G31" s="71">
        <v>128810.39242989298</v>
      </c>
      <c r="H31" s="71">
        <v>273115.10366717621</v>
      </c>
      <c r="I31" s="71">
        <v>317427.32132677914</v>
      </c>
      <c r="J31" s="71">
        <v>391096.21245613834</v>
      </c>
      <c r="K31" s="71">
        <v>499537.3653259296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499537.3653259296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2050.6953439570866</v>
      </c>
      <c r="E32" s="71">
        <v>97082.415308485171</v>
      </c>
      <c r="F32" s="71">
        <v>177514.91903786914</v>
      </c>
      <c r="G32" s="71">
        <v>189613.89226005864</v>
      </c>
      <c r="H32" s="71">
        <v>264483.82120133494</v>
      </c>
      <c r="I32" s="71">
        <v>284147.55022792559</v>
      </c>
      <c r="J32" s="71">
        <v>330159.74597507261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330159.74597507261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9462.8994946038256</v>
      </c>
      <c r="E33" s="71">
        <v>101477.92498784984</v>
      </c>
      <c r="F33" s="71">
        <v>206596.77461183153</v>
      </c>
      <c r="G33" s="71">
        <v>235022.46256160393</v>
      </c>
      <c r="H33" s="71">
        <v>276652.0242082678</v>
      </c>
      <c r="I33" s="71">
        <v>353992.7206647495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353992.7206647495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9525.5916028197225</v>
      </c>
      <c r="E34" s="71">
        <v>15763.339234868525</v>
      </c>
      <c r="F34" s="71">
        <v>145017.80637866139</v>
      </c>
      <c r="G34" s="71">
        <v>179525.93484761767</v>
      </c>
      <c r="H34" s="71">
        <v>197347.449793837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197347.449793837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5631.9769512680341</v>
      </c>
      <c r="E35" s="71">
        <v>108154.05303446818</v>
      </c>
      <c r="F35" s="71">
        <v>121627.35220661684</v>
      </c>
      <c r="G35" s="71">
        <v>188197.62060650589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188197.62060650589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2178.1096999518277</v>
      </c>
      <c r="E36" s="71">
        <v>76989.592931631705</v>
      </c>
      <c r="F36" s="71">
        <v>147458.73186373687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147458.73186373687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18683.700865513129</v>
      </c>
      <c r="E37" s="71">
        <v>79252.333340266516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79252.333340266516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5242.3537549073662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5242.3537549073662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182984.20270811045</v>
      </c>
      <c r="E39" s="174">
        <f t="shared" si="21"/>
        <v>1166491.7597145129</v>
      </c>
      <c r="F39" s="174">
        <f t="shared" si="21"/>
        <v>2247775.2161640441</v>
      </c>
      <c r="G39" s="174">
        <f t="shared" si="21"/>
        <v>2686931.5675750631</v>
      </c>
      <c r="H39" s="174">
        <f t="shared" si="21"/>
        <v>3192190.7186245895</v>
      </c>
      <c r="I39" s="174">
        <f t="shared" si="21"/>
        <v>3467070.0327498959</v>
      </c>
      <c r="J39" s="174">
        <f t="shared" si="21"/>
        <v>3500621.8386820485</v>
      </c>
      <c r="K39" s="174">
        <f t="shared" si="21"/>
        <v>3678084.0196125447</v>
      </c>
      <c r="L39" s="174">
        <f t="shared" si="21"/>
        <v>3476275.2095570127</v>
      </c>
      <c r="M39" s="174">
        <f t="shared" si="21"/>
        <v>2581662.60467829</v>
      </c>
      <c r="N39" s="174">
        <f t="shared" si="21"/>
        <v>1890877.0952185183</v>
      </c>
      <c r="O39" s="174">
        <f t="shared" si="21"/>
        <v>949740.32166967238</v>
      </c>
      <c r="P39" s="175">
        <f t="shared" si="21"/>
        <v>402916.32413877104</v>
      </c>
      <c r="Q39" s="312">
        <f t="shared" ca="1" si="21"/>
        <v>5658535.2687688032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5242.3537549073662</v>
      </c>
      <c r="E40" s="82">
        <f t="shared" ref="E40:P40" ca="1" si="22">OFFSET($C$39,-E$25,E$25)</f>
        <v>79252.333340266516</v>
      </c>
      <c r="F40" s="82">
        <f t="shared" ca="1" si="22"/>
        <v>147458.73186373687</v>
      </c>
      <c r="G40" s="82">
        <f t="shared" ca="1" si="22"/>
        <v>188197.62060650589</v>
      </c>
      <c r="H40" s="82">
        <f t="shared" ca="1" si="22"/>
        <v>197347.449793837</v>
      </c>
      <c r="I40" s="82">
        <f t="shared" ca="1" si="22"/>
        <v>353992.7206647495</v>
      </c>
      <c r="J40" s="82">
        <f t="shared" ca="1" si="22"/>
        <v>330159.74597507261</v>
      </c>
      <c r="K40" s="82">
        <f t="shared" ca="1" si="22"/>
        <v>499537.3653259296</v>
      </c>
      <c r="L40" s="82">
        <f t="shared" ca="1" si="22"/>
        <v>1122043.1231034126</v>
      </c>
      <c r="M40" s="82">
        <f t="shared" ca="1" si="22"/>
        <v>810125.7020115559</v>
      </c>
      <c r="N40" s="82">
        <f t="shared" ca="1" si="22"/>
        <v>971016.66341316479</v>
      </c>
      <c r="O40" s="82">
        <f t="shared" ca="1" si="22"/>
        <v>551245.13477689249</v>
      </c>
      <c r="P40" s="254">
        <f t="shared" ca="1" si="22"/>
        <v>402916.32413877104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177741.84895320307</v>
      </c>
      <c r="E41" s="82">
        <f t="shared" ref="E41:P41" ca="1" si="23">MAX(E39-E40, 1)</f>
        <v>1087239.4263742464</v>
      </c>
      <c r="F41" s="82">
        <f t="shared" ca="1" si="23"/>
        <v>2100316.484300307</v>
      </c>
      <c r="G41" s="82">
        <f t="shared" ca="1" si="23"/>
        <v>2498733.9469685573</v>
      </c>
      <c r="H41" s="82">
        <f t="shared" ca="1" si="23"/>
        <v>2994843.2688307525</v>
      </c>
      <c r="I41" s="82">
        <f t="shared" ca="1" si="23"/>
        <v>3113077.3120851466</v>
      </c>
      <c r="J41" s="82">
        <f t="shared" ca="1" si="23"/>
        <v>3170462.092706976</v>
      </c>
      <c r="K41" s="82">
        <f t="shared" ca="1" si="23"/>
        <v>3178546.6542866151</v>
      </c>
      <c r="L41" s="82">
        <f t="shared" ca="1" si="23"/>
        <v>2354232.0864535999</v>
      </c>
      <c r="M41" s="82">
        <f t="shared" ca="1" si="23"/>
        <v>1771536.9026667341</v>
      </c>
      <c r="N41" s="82">
        <f t="shared" ca="1" si="23"/>
        <v>919860.4318053535</v>
      </c>
      <c r="O41" s="82">
        <f t="shared" ca="1" si="23"/>
        <v>398495.18689277989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4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4.5608387524277232</v>
      </c>
      <c r="E46" s="79">
        <f t="shared" si="26"/>
        <v>5.8589256668605456</v>
      </c>
      <c r="F46" s="79">
        <f t="shared" si="26"/>
        <v>1.050449873208692</v>
      </c>
      <c r="G46" s="79">
        <f t="shared" si="26"/>
        <v>1.2010626633041726</v>
      </c>
      <c r="H46" s="79">
        <f t="shared" si="26"/>
        <v>1.2732371342566884</v>
      </c>
      <c r="I46" s="79">
        <f t="shared" si="26"/>
        <v>1.0228815102670956</v>
      </c>
      <c r="J46" s="79">
        <f t="shared" si="26"/>
        <v>1.0372903986963751</v>
      </c>
      <c r="K46" s="79">
        <f t="shared" si="26"/>
        <v>1.4244117839954271</v>
      </c>
      <c r="L46" s="79">
        <f t="shared" si="26"/>
        <v>1.1043711389600366</v>
      </c>
      <c r="M46" s="79">
        <f t="shared" si="26"/>
        <v>1.0547293231377739</v>
      </c>
      <c r="N46" s="79">
        <f t="shared" si="26"/>
        <v>1.0197524105903237</v>
      </c>
      <c r="O46" s="79">
        <f t="shared" si="26"/>
        <v>1.0110945812933514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4.3055285503984528</v>
      </c>
      <c r="E47" s="79">
        <f t="shared" si="28"/>
        <v>1.7774065307810458</v>
      </c>
      <c r="F47" s="79">
        <f t="shared" si="28"/>
        <v>1.4744452546342457</v>
      </c>
      <c r="G47" s="79">
        <f t="shared" si="28"/>
        <v>1.1463258716757736</v>
      </c>
      <c r="H47" s="79">
        <f t="shared" si="28"/>
        <v>1.0950925760248165</v>
      </c>
      <c r="I47" s="79">
        <f t="shared" si="28"/>
        <v>1.0771269113495547</v>
      </c>
      <c r="J47" s="79">
        <f t="shared" si="28"/>
        <v>1.1752060375849385</v>
      </c>
      <c r="K47" s="79">
        <f t="shared" si="28"/>
        <v>1.0655880886529563</v>
      </c>
      <c r="L47" s="79">
        <f t="shared" si="28"/>
        <v>1.2528188682098169</v>
      </c>
      <c r="M47" s="79">
        <f t="shared" si="28"/>
        <v>1.1374896385628435</v>
      </c>
      <c r="N47" s="79">
        <f t="shared" si="28"/>
        <v>1.041885811834931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13.848085925802277</v>
      </c>
      <c r="E48" s="79">
        <f t="shared" si="29"/>
        <v>2.3687285738085202</v>
      </c>
      <c r="F48" s="79">
        <f t="shared" si="29"/>
        <v>1.328610424972396</v>
      </c>
      <c r="G48" s="79">
        <f t="shared" si="29"/>
        <v>1.0494526348899682</v>
      </c>
      <c r="H48" s="79">
        <f t="shared" si="29"/>
        <v>1.3445112475453558</v>
      </c>
      <c r="I48" s="79">
        <f t="shared" si="29"/>
        <v>1.1144673609733824</v>
      </c>
      <c r="J48" s="79">
        <f t="shared" si="29"/>
        <v>1.1253129477980581</v>
      </c>
      <c r="K48" s="79">
        <f t="shared" si="29"/>
        <v>1.1137078167623147</v>
      </c>
      <c r="L48" s="79">
        <f t="shared" si="29"/>
        <v>1.0475732023125233</v>
      </c>
      <c r="M48" s="79">
        <f t="shared" si="29"/>
        <v>1.0375166922923713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4.1881057187703146</v>
      </c>
      <c r="E49" s="79">
        <f t="shared" si="30"/>
        <v>2.0662905725811678</v>
      </c>
      <c r="F49" s="79">
        <f t="shared" si="30"/>
        <v>1.3979979683582646</v>
      </c>
      <c r="G49" s="79">
        <f t="shared" si="30"/>
        <v>1.0689689204878394</v>
      </c>
      <c r="H49" s="79">
        <f t="shared" si="30"/>
        <v>1.0494491787408686</v>
      </c>
      <c r="I49" s="79">
        <f t="shared" si="30"/>
        <v>1.0394126085355768</v>
      </c>
      <c r="J49" s="79">
        <f t="shared" si="30"/>
        <v>1.2335893021626643</v>
      </c>
      <c r="K49" s="79">
        <f t="shared" si="30"/>
        <v>1.0132402449315241</v>
      </c>
      <c r="L49" s="79">
        <f t="shared" si="30"/>
        <v>1.0743290585713112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5.3375481969209</v>
      </c>
      <c r="E50" s="79">
        <f t="shared" si="31"/>
        <v>1.8137507930586063</v>
      </c>
      <c r="F50" s="79">
        <f t="shared" si="31"/>
        <v>1.1317149039238643</v>
      </c>
      <c r="G50" s="79">
        <f t="shared" si="31"/>
        <v>1.6861084633882164</v>
      </c>
      <c r="H50" s="79">
        <f t="shared" si="31"/>
        <v>1.0938245669336526</v>
      </c>
      <c r="I50" s="79">
        <f t="shared" si="31"/>
        <v>1.1831509107536116</v>
      </c>
      <c r="J50" s="79">
        <f t="shared" si="31"/>
        <v>1.1154814482082174</v>
      </c>
      <c r="K50" s="79">
        <f t="shared" si="31"/>
        <v>1.070452875894093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3.6226929269854824</v>
      </c>
      <c r="E51" s="79">
        <f t="shared" si="32"/>
        <v>1.4894726230235513</v>
      </c>
      <c r="F51" s="79">
        <f t="shared" si="32"/>
        <v>1.8177946729459573</v>
      </c>
      <c r="G51" s="79">
        <f t="shared" si="32"/>
        <v>2.1202878006588115</v>
      </c>
      <c r="H51" s="79">
        <f t="shared" si="32"/>
        <v>1.1622474080144711</v>
      </c>
      <c r="I51" s="79">
        <f t="shared" si="32"/>
        <v>1.2320811290642495</v>
      </c>
      <c r="J51" s="79">
        <f t="shared" si="32"/>
        <v>1.2772748735886901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47.341217989578048</v>
      </c>
      <c r="E52" s="79">
        <f t="shared" si="33"/>
        <v>1.8284971431108805</v>
      </c>
      <c r="F52" s="79">
        <f t="shared" si="33"/>
        <v>1.0681575007203108</v>
      </c>
      <c r="G52" s="79">
        <f t="shared" si="33"/>
        <v>1.3948546599032465</v>
      </c>
      <c r="H52" s="79">
        <f t="shared" si="33"/>
        <v>1.0743475685479524</v>
      </c>
      <c r="I52" s="79">
        <f t="shared" si="33"/>
        <v>1.1619306438159993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10.723766541715586</v>
      </c>
      <c r="E53" s="79">
        <f t="shared" si="34"/>
        <v>2.0358789819221057</v>
      </c>
      <c r="F53" s="79">
        <f t="shared" si="34"/>
        <v>1.1375901826307819</v>
      </c>
      <c r="G53" s="79">
        <f t="shared" si="34"/>
        <v>1.1771301397871787</v>
      </c>
      <c r="H53" s="79">
        <f t="shared" si="34"/>
        <v>1.2795594815466034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1.6548409686388752</v>
      </c>
      <c r="E54" s="79">
        <f t="shared" si="35"/>
        <v>9.1996882270909861</v>
      </c>
      <c r="F54" s="79">
        <f t="shared" si="35"/>
        <v>1.2379578710413728</v>
      </c>
      <c r="G54" s="79">
        <f t="shared" si="35"/>
        <v>1.0992698629384456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19.203568120092786</v>
      </c>
      <c r="E55" s="79">
        <f t="shared" si="36"/>
        <v>1.1245750741107667</v>
      </c>
      <c r="F55" s="79">
        <f t="shared" si="36"/>
        <v>1.5473297510152282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35.346976753895568</v>
      </c>
      <c r="E56" s="79">
        <f t="shared" si="37"/>
        <v>1.9153073324427519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4.2417898847092212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6.5628424964884537</v>
      </c>
      <c r="E58" s="182" cm="1">
        <f t="array" ref="E58">IFERROR(SUMPRODUCT(F$26:F$38, --($C$26:$C$38&lt;$M$1+1-E$25))/SUMPRODUCT(E$26:E$38, --($C$26:$C$38&lt;$M$1+1-E$25)), 1)</f>
        <v>2.067415108059484</v>
      </c>
      <c r="F58" s="182" cm="1">
        <f t="array" ref="F58">IFERROR(SUMPRODUCT(G$26:G$38, --($C$26:$C$38&lt;$M$1+1-F$25))/SUMPRODUCT(F$26:F$38, --($C$26:$C$38&lt;$M$1+1-F$25)), 1)</f>
        <v>1.2792984236707443</v>
      </c>
      <c r="G58" s="182" cm="1">
        <f t="array" ref="G58">IFERROR(SUMPRODUCT(H$26:H$38, --($C$26:$C$38&lt;$M$1+1-G$25))/SUMPRODUCT(G$26:G$38, --($C$26:$C$38&lt;$M$1+1-G$25)), 1)</f>
        <v>1.2775232523243734</v>
      </c>
      <c r="H58" s="182" cm="1">
        <f t="array" ref="H58">IFERROR(SUMPRODUCT(I$26:I$38, --($C$26:$C$38&lt;$M$1+1-H$25))/SUMPRODUCT(H$26:H$38, --($C$26:$C$38&lt;$M$1+1-H$25)), 1)</f>
        <v>1.1576799590262066</v>
      </c>
      <c r="I58" s="182" cm="1">
        <f t="array" ref="I58">IFERROR(SUMPRODUCT(J$26:J$38, --($C$26:$C$38&lt;$M$1+1-I$25))/SUMPRODUCT(I$26:I$38, --($C$26:$C$38&lt;$M$1+1-I$25)), 1)</f>
        <v>1.1244892072202741</v>
      </c>
      <c r="J58" s="182" cm="1">
        <f t="array" ref="J58">IFERROR(SUMPRODUCT(K$26:K$38, --($C$26:$C$38&lt;$M$1+1-J$25))/SUMPRODUCT(J$26:J$38, --($C$26:$C$38&lt;$M$1+1-J$25)), 1)</f>
        <v>1.1601097606791304</v>
      </c>
      <c r="K58" s="182" cm="1">
        <f t="array" ref="K58">IFERROR(SUMPRODUCT(L$26:L$38, --($C$26:$C$38&lt;$M$1+1-K$25))/SUMPRODUCT(K$26:K$38, --($C$26:$C$38&lt;$M$1+1-K$25)), 1)</f>
        <v>1.0936681407110631</v>
      </c>
      <c r="L58" s="182" cm="1">
        <f t="array" ref="L58">IFERROR(SUMPRODUCT(M$26:M$38, --($C$26:$C$38&lt;$M$1+1-L$25))/SUMPRODUCT(L$26:L$38, --($C$26:$C$38&lt;$M$1+1-L$25)), 1)</f>
        <v>1.0966049692098494</v>
      </c>
      <c r="M58" s="182" cm="1">
        <f t="array" ref="M58">IFERROR(SUMPRODUCT(N$26:N$38, --($C$26:$C$38&lt;$M$1+1-M$25))/SUMPRODUCT(M$26:M$38, --($C$26:$C$38&lt;$M$1+1-M$25)), 1)</f>
        <v>1.0673653438278023</v>
      </c>
      <c r="N58" s="182" cm="1">
        <f t="array" ref="N58">IFERROR(SUMPRODUCT(O$26:O$38, --($C$26:$C$38&lt;$M$1+1-N$25))/SUMPRODUCT(N$26:N$38, --($C$26:$C$38&lt;$M$1+1-N$25)), 1)</f>
        <v>1.0324830689865367</v>
      </c>
      <c r="O58" s="182" cm="1">
        <f t="array" ref="O58">IFERROR(SUMPRODUCT(P$26:P$38, --($C$26:$C$38&lt;$M$1+1-O$25))/SUMPRODUCT(O$26:O$38, --($C$26:$C$38&lt;$M$1+1-O$25)), 1)</f>
        <v>1.0110945812933514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44.753481162044551</v>
      </c>
      <c r="E59" s="182">
        <f t="shared" ca="1" si="39"/>
        <v>6.8192221870310865</v>
      </c>
      <c r="F59" s="182">
        <f t="shared" ca="1" si="39"/>
        <v>3.2984291158787848</v>
      </c>
      <c r="G59" s="182">
        <f t="shared" ca="1" si="39"/>
        <v>2.5783109357818677</v>
      </c>
      <c r="H59" s="182">
        <f t="shared" ca="1" si="39"/>
        <v>2.0182105735381275</v>
      </c>
      <c r="I59" s="182">
        <f t="shared" ca="1" si="39"/>
        <v>1.7433234097234995</v>
      </c>
      <c r="J59" s="182">
        <f t="shared" ca="1" si="39"/>
        <v>1.5503247150170318</v>
      </c>
      <c r="K59" s="182">
        <f t="shared" ca="1" si="39"/>
        <v>1.3363603751678366</v>
      </c>
      <c r="L59" s="182">
        <f t="shared" ca="1" si="39"/>
        <v>1.2219066510422292</v>
      </c>
      <c r="M59" s="182">
        <f t="shared" ca="1" si="39"/>
        <v>1.1142632810816688</v>
      </c>
      <c r="N59" s="182">
        <f t="shared" ca="1" si="39"/>
        <v>1.0439380363294168</v>
      </c>
      <c r="O59" s="182">
        <f t="shared" ca="1" si="39"/>
        <v>1.0110945812933514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4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402916.32413877104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551245.13477689249</v>
      </c>
      <c r="P65" s="256">
        <f ca="1">IF(O27="","",O27*OFFSET($C$58,0,MATCH(O$63,$D$63:$P$63,0)))</f>
        <v>557360.96873723913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971016.66341316479</v>
      </c>
      <c r="O66" s="87">
        <f ca="1">IF(N28="","",N28*OFFSET($C$58,0,MATCH(N$63,$D$63:$P$63,0)))</f>
        <v>1002558.2646778914</v>
      </c>
      <c r="P66" s="229">
        <f t="shared" ref="P66:P76" ca="1" si="43">IF(P$63&gt;$J$1+1,"",IF(O66="","",O66*OFFSET($C$58,0,MATCH(O$63,$D$63:$P$63,0))))</f>
        <v>1013681.2288466815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810125.7020115559</v>
      </c>
      <c r="N67" s="87">
        <f ca="1">IF(M29="","",M29*OFFSET($C$58,0,MATCH(M$63,$D$63:$P$63,0)))</f>
        <v>864700.09847130417</v>
      </c>
      <c r="O67" s="77">
        <f t="shared" ref="O67:O76" ca="1" si="44">IF(O$63&gt;$J$1+1,"",IF(N67="","",N67*OFFSET($C$58,0,MATCH(N$63,$D$63:$P$63,0))))</f>
        <v>892788.21142261266</v>
      </c>
      <c r="P67" s="229">
        <f t="shared" ca="1" si="43"/>
        <v>902693.32281198667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1122043.1231034126</v>
      </c>
      <c r="M68" s="87">
        <f ca="1">IF(L30="","",L30*OFFSET($C$58,0,MATCH(L$63,$D$63:$P$63,0)))</f>
        <v>1230438.0644629409</v>
      </c>
      <c r="N68" s="77">
        <f t="shared" ref="N68:N76" ca="1" si="45">IF(N$63&gt;$J$1+1,"",IF(M68="","",M68*OFFSET($C$58,0,MATCH(M$63,$D$63:$P$63,0))))</f>
        <v>1313326.9477343026</v>
      </c>
      <c r="O68" s="77">
        <f t="shared" ca="1" si="44"/>
        <v>1355987.8375794338</v>
      </c>
      <c r="P68" s="229">
        <f t="shared" ca="1" si="43"/>
        <v>1371031.9548762545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499537.3653259296</v>
      </c>
      <c r="L69" s="87">
        <f ca="1">IF(K31="","",K31*OFFSET($C$58,0,MATCH(K$63,$D$63:$P$63,0)))</f>
        <v>546328.10155171249</v>
      </c>
      <c r="M69" s="77">
        <f t="shared" ref="M69:M76" ca="1" si="46">IF(M$63&gt;$J$1+1,"",IF(L69="","",L69*OFFSET($C$58,0,MATCH(L$63,$D$63:$P$63,0))))</f>
        <v>599106.11098059115</v>
      </c>
      <c r="N69" s="77">
        <f t="shared" ca="1" si="45"/>
        <v>639465.10013613617</v>
      </c>
      <c r="O69" s="77">
        <f t="shared" ca="1" si="44"/>
        <v>660236.88909834088</v>
      </c>
      <c r="P69" s="229">
        <f t="shared" ca="1" si="43"/>
        <v>667561.94093731185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330159.74597507261</v>
      </c>
      <c r="K70" s="87">
        <f ca="1">IF(J32="","",J32*OFFSET($C$58,0,MATCH(J$63,$D$63:$P$63,0)))</f>
        <v>383021.543889024</v>
      </c>
      <c r="L70" s="77">
        <f t="shared" ref="L70:L76" ca="1" si="47">IF(L$63&gt;$J$1+1,"",IF(K70="","",K70*OFFSET($C$58,0,MATCH(K$63,$D$63:$P$63,0))))</f>
        <v>418898.45975738973</v>
      </c>
      <c r="M70" s="77">
        <f t="shared" ca="1" si="46"/>
        <v>459366.13256430574</v>
      </c>
      <c r="N70" s="77">
        <f t="shared" ca="1" si="45"/>
        <v>490311.49002734805</v>
      </c>
      <c r="O70" s="77">
        <f t="shared" ca="1" si="44"/>
        <v>506238.31198279804</v>
      </c>
      <c r="P70" s="229">
        <f t="shared" ca="1" si="43"/>
        <v>511854.81408890017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353992.7206647495</v>
      </c>
      <c r="J71" s="87">
        <f ca="1">IF(I33="","",I33*OFFSET($C$58,0,MATCH(I$63,$D$63:$P$63,0)))</f>
        <v>398060.99382205214</v>
      </c>
      <c r="K71" s="77">
        <f t="shared" ref="K71:K76" ca="1" si="48">IF(K$63&gt;$J$1+1,"",IF(J71="","",J71*OFFSET($C$58,0,MATCH(J$63,$D$63:$P$63,0))))</f>
        <v>461794.44427859772</v>
      </c>
      <c r="L71" s="77">
        <f t="shared" ca="1" si="47"/>
        <v>505049.87126487261</v>
      </c>
      <c r="M71" s="77">
        <f t="shared" ca="1" si="46"/>
        <v>553840.19852785405</v>
      </c>
      <c r="N71" s="77">
        <f t="shared" ca="1" si="45"/>
        <v>591149.83392734127</v>
      </c>
      <c r="O71" s="77">
        <f t="shared" ca="1" si="44"/>
        <v>610352.19476418279</v>
      </c>
      <c r="P71" s="229">
        <f t="shared" ca="1" si="43"/>
        <v>617123.79680656944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197347.449793837</v>
      </c>
      <c r="I72" s="87">
        <f ca="1">IF(H34="","",H34*OFFSET($C$58,0,MATCH(H$63,$D$63:$P$63,0)))</f>
        <v>228465.18759125558</v>
      </c>
      <c r="J72" s="77">
        <f ca="1">IF(J$63&gt;$J$1+1,"",IF(I72="","",I72*OFFSET($C$58,0,MATCH(I$63,$D$63:$P$63,0))))</f>
        <v>256906.63767192219</v>
      </c>
      <c r="K72" s="77">
        <f t="shared" ca="1" si="48"/>
        <v>298039.89794645371</v>
      </c>
      <c r="L72" s="77">
        <f t="shared" ca="1" si="47"/>
        <v>325956.74104481301</v>
      </c>
      <c r="M72" s="77">
        <f t="shared" ca="1" si="46"/>
        <v>357445.78197719005</v>
      </c>
      <c r="N72" s="77">
        <f t="shared" ca="1" si="45"/>
        <v>381525.23997988115</v>
      </c>
      <c r="O72" s="77">
        <f t="shared" ca="1" si="44"/>
        <v>393918.35067025264</v>
      </c>
      <c r="P72" s="229">
        <f t="shared" ca="1" si="43"/>
        <v>398288.70983470668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188197.62060650589</v>
      </c>
      <c r="H73" s="87">
        <f ca="1">IF(G35="","",G35*OFFSET($C$58,0,MATCH(G$63,$D$63:$P$63,0)))</f>
        <v>240426.83635693192</v>
      </c>
      <c r="I73" s="77">
        <f ca="1">IF(I$63&gt;$J$1+1,"",IF(H73="","",H73*OFFSET($C$58,0,MATCH(H$63,$D$63:$P$63,0))))</f>
        <v>278337.33006249339</v>
      </c>
      <c r="J73" s="77">
        <f ca="1">IF(J$63&gt;$J$1+1,"",IF(I73="","",I73*OFFSET($C$58,0,MATCH(I$63,$D$63:$P$63,0))))</f>
        <v>312987.32362178096</v>
      </c>
      <c r="K73" s="77">
        <f t="shared" ca="1" si="48"/>
        <v>363099.64910246583</v>
      </c>
      <c r="L73" s="77">
        <f t="shared" ca="1" si="47"/>
        <v>397110.51812673325</v>
      </c>
      <c r="M73" s="77">
        <f t="shared" ca="1" si="46"/>
        <v>435473.36750327365</v>
      </c>
      <c r="N73" s="77">
        <f t="shared" ca="1" si="45"/>
        <v>464809.18063298264</v>
      </c>
      <c r="O73" s="77">
        <f t="shared" ca="1" si="44"/>
        <v>479907.60931305942</v>
      </c>
      <c r="P73" s="229">
        <f t="shared" ca="1" si="43"/>
        <v>485231.98329788109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147458.73186373687</v>
      </c>
      <c r="G74" s="87">
        <f ca="1">IF(F36="","",F36*OFFSET($C$58,0,MATCH(F$63,$D$63:$P$63,0)))</f>
        <v>188643.72322976554</v>
      </c>
      <c r="H74" s="77">
        <f ca="1">IF(H$63&gt;$J$1+1,"",IF(G74="","",G74*OFFSET($C$58,0,MATCH(G$63,$D$63:$P$63,0))))</f>
        <v>240996.74283106902</v>
      </c>
      <c r="I74" s="77">
        <f ca="1">IF(I$63&gt;$J$1+1,"",IF(H74="","",H74*OFFSET($C$58,0,MATCH(H$63,$D$63:$P$63,0))))</f>
        <v>278997.09936612123</v>
      </c>
      <c r="J74" s="77">
        <f ca="1">IF(J$63&gt;$J$1+1,"",IF(I74="","",I74*OFFSET($C$58,0,MATCH(I$63,$D$63:$P$63,0))))</f>
        <v>313729.22708296572</v>
      </c>
      <c r="K74" s="77">
        <f t="shared" ca="1" si="48"/>
        <v>363960.33854926791</v>
      </c>
      <c r="L74" s="77">
        <f t="shared" ca="1" si="47"/>
        <v>398051.82675374689</v>
      </c>
      <c r="M74" s="77">
        <f t="shared" ca="1" si="46"/>
        <v>436505.61122121691</v>
      </c>
      <c r="N74" s="77">
        <f t="shared" ca="1" si="45"/>
        <v>465910.9618038992</v>
      </c>
      <c r="O74" s="77">
        <f t="shared" ca="1" si="44"/>
        <v>481045.17971775896</v>
      </c>
      <c r="P74" s="229">
        <f t="shared" ca="1" si="43"/>
        <v>486382.17456991249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79252.333340266516</v>
      </c>
      <c r="F75" s="87">
        <f ca="1">IF(E37="","",E37*OFFSET($C$58,0,MATCH(E$63,$D$63:$P$63,0)))</f>
        <v>163847.47129663336</v>
      </c>
      <c r="G75" s="77">
        <f ca="1">IF(G$63&gt;$J$1+1,"",IF(F75="","",F75*OFFSET($C$58,0,MATCH(F$63,$D$63:$P$63,0))))</f>
        <v>209609.81175222059</v>
      </c>
      <c r="H75" s="77">
        <f ca="1">IF(H$63&gt;$J$1+1,"",IF(G75="","",G75*OFFSET($C$58,0,MATCH(G$63,$D$63:$P$63,0))))</f>
        <v>267781.40842879651</v>
      </c>
      <c r="I75" s="77">
        <f ca="1">IF(I$63&gt;$J$1+1,"",IF(H75="","",H75*OFFSET($C$58,0,MATCH(H$63,$D$63:$P$63,0))))</f>
        <v>310005.16993782902</v>
      </c>
      <c r="J75" s="77">
        <f ca="1">IF(J$63&gt;$J$1+1,"",IF(I75="","",I75*OFFSET($C$58,0,MATCH(I$63,$D$63:$P$63,0))))</f>
        <v>348597.46777757572</v>
      </c>
      <c r="K75" s="88">
        <f t="shared" ca="1" si="48"/>
        <v>404411.32491679426</v>
      </c>
      <c r="L75" s="88">
        <f t="shared" ca="1" si="47"/>
        <v>442291.78180424799</v>
      </c>
      <c r="M75" s="77">
        <f t="shared" ca="1" si="46"/>
        <v>485019.36576721678</v>
      </c>
      <c r="N75" s="77">
        <f t="shared" ca="1" si="45"/>
        <v>517692.86210526794</v>
      </c>
      <c r="O75" s="77">
        <f t="shared" ca="1" si="44"/>
        <v>534509.11505887099</v>
      </c>
      <c r="P75" s="229">
        <f t="shared" ca="1" si="43"/>
        <v>540439.26988792897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5242.3537549073662</v>
      </c>
      <c r="E76" s="90">
        <f ca="1">IF(D38="","",D38*OFFSET($C$58,0,MATCH(D$63,$D$63:$P$63,0)))</f>
        <v>34404.742004331878</v>
      </c>
      <c r="F76" s="91">
        <f ca="1">IF(F$63&gt;$J$1+1,"",IF(E76="","",E76*OFFSET($C$58,0,MATCH(E$63,$D$63:$P$63,0))))</f>
        <v>71128.883408644455</v>
      </c>
      <c r="G76" s="91">
        <f ca="1">IF(G$63&gt;$J$1+1,"",IF(F76="","",F76*OFFSET($C$58,0,MATCH(F$63,$D$63:$P$63,0))))</f>
        <v>90995.068422139011</v>
      </c>
      <c r="H76" s="91">
        <f ca="1">IF(H$63&gt;$J$1+1,"",IF(G76="","",G76*OFFSET($C$58,0,MATCH(G$63,$D$63:$P$63,0))))</f>
        <v>116248.31575612992</v>
      </c>
      <c r="I76" s="91">
        <f ca="1">IF(I$63&gt;$J$1+1,"",IF(H76="","",H76*OFFSET($C$58,0,MATCH(H$63,$D$63:$P$63,0))))</f>
        <v>134578.34542142201</v>
      </c>
      <c r="J76" s="91">
        <f ca="1">IF(J$63&gt;$J$1+1,"",IF(I76="","",I76*OFFSET($C$58,0,MATCH(I$63,$D$63:$P$63,0))))</f>
        <v>151331.89695195106</v>
      </c>
      <c r="K76" s="92">
        <f t="shared" ca="1" si="48"/>
        <v>175561.61075604678</v>
      </c>
      <c r="L76" s="92">
        <f t="shared" ca="1" si="47"/>
        <v>192006.14041580507</v>
      </c>
      <c r="M76" s="91">
        <f t="shared" ca="1" si="46"/>
        <v>210554.88769877594</v>
      </c>
      <c r="N76" s="91">
        <f t="shared" ca="1" si="45"/>
        <v>224738.99010322831</v>
      </c>
      <c r="O76" s="91">
        <f t="shared" ca="1" si="44"/>
        <v>232039.20222271606</v>
      </c>
      <c r="P76" s="230">
        <f t="shared" ca="1" si="43"/>
        <v>234613.58001502039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4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20726.587072424172</v>
      </c>
      <c r="E81" s="77">
        <f t="shared" si="51"/>
        <v>339052.75856170635</v>
      </c>
      <c r="F81" s="77">
        <f t="shared" si="51"/>
        <v>7236.9748369131948</v>
      </c>
      <c r="G81" s="77">
        <f t="shared" si="51"/>
        <v>848.61624726881882</v>
      </c>
      <c r="H81" s="77">
        <f t="shared" si="51"/>
        <v>2328.0674800646307</v>
      </c>
      <c r="I81" s="77">
        <f t="shared" si="51"/>
        <v>2291.7341803192085</v>
      </c>
      <c r="J81" s="77">
        <f t="shared" si="51"/>
        <v>3425.0745517269556</v>
      </c>
      <c r="K81" s="77">
        <f t="shared" si="51"/>
        <v>25764.38172750426</v>
      </c>
      <c r="L81" s="77">
        <f t="shared" si="51"/>
        <v>20.234199556487663</v>
      </c>
      <c r="M81" s="77">
        <f t="shared" si="51"/>
        <v>59.157249866063431</v>
      </c>
      <c r="N81" s="77">
        <f t="shared" si="51"/>
        <v>63.333001281725686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99015.176582764907</v>
      </c>
      <c r="E82" s="77">
        <f t="shared" si="53"/>
        <v>7036.6507430053643</v>
      </c>
      <c r="F82" s="77">
        <f t="shared" si="53"/>
        <v>5663.0981410186741</v>
      </c>
      <c r="G82" s="77">
        <f t="shared" si="53"/>
        <v>3774.0709714849131</v>
      </c>
      <c r="H82" s="77">
        <f t="shared" si="53"/>
        <v>984.55824450625607</v>
      </c>
      <c r="I82" s="77">
        <f t="shared" si="53"/>
        <v>617.42492246813799</v>
      </c>
      <c r="J82" s="77">
        <f t="shared" si="53"/>
        <v>67.565539077571628</v>
      </c>
      <c r="K82" s="77">
        <f t="shared" si="53"/>
        <v>274.72322157635654</v>
      </c>
      <c r="L82" s="77">
        <f t="shared" si="53"/>
        <v>9060.0011992710133</v>
      </c>
      <c r="M82" s="77">
        <f t="shared" si="53"/>
        <v>2287.2530165503831</v>
      </c>
      <c r="N82" s="77">
        <f t="shared" si="53"/>
        <v>46.777150586825215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552069.07675737923</v>
      </c>
      <c r="E83" s="77">
        <f t="shared" si="54"/>
        <v>13077.722478862688</v>
      </c>
      <c r="F83" s="77">
        <f t="shared" si="54"/>
        <v>829.689494971915</v>
      </c>
      <c r="G83" s="77">
        <f t="shared" si="54"/>
        <v>23580.155609054189</v>
      </c>
      <c r="H83" s="77">
        <f t="shared" si="54"/>
        <v>16606.191830229691</v>
      </c>
      <c r="I83" s="77">
        <f t="shared" si="54"/>
        <v>64.243729278800117</v>
      </c>
      <c r="J83" s="77">
        <f t="shared" si="54"/>
        <v>863.14063253092934</v>
      </c>
      <c r="K83" s="77">
        <f t="shared" si="54"/>
        <v>322.14940637365015</v>
      </c>
      <c r="L83" s="77">
        <f t="shared" si="54"/>
        <v>2147.8418347899751</v>
      </c>
      <c r="M83" s="77">
        <f t="shared" si="54"/>
        <v>833.83673061753689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241175.38315900805</v>
      </c>
      <c r="E84" s="77">
        <f t="shared" si="55"/>
        <v>0.22649883883377134</v>
      </c>
      <c r="F84" s="77">
        <f t="shared" si="55"/>
        <v>5214.4577978546913</v>
      </c>
      <c r="G84" s="77">
        <f t="shared" si="55"/>
        <v>22503.808365901059</v>
      </c>
      <c r="H84" s="77">
        <f t="shared" si="55"/>
        <v>6478.6459751127695</v>
      </c>
      <c r="I84" s="77">
        <f t="shared" si="55"/>
        <v>4201.1125736854738</v>
      </c>
      <c r="J84" s="77">
        <f t="shared" si="55"/>
        <v>3257.3538394139582</v>
      </c>
      <c r="K84" s="77">
        <f t="shared" si="55"/>
        <v>4814.110668901305</v>
      </c>
      <c r="L84" s="77">
        <f t="shared" si="55"/>
        <v>374.1846968908348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59010.688953255019</v>
      </c>
      <c r="E85" s="77">
        <f t="shared" si="56"/>
        <v>13499.274242086552</v>
      </c>
      <c r="F85" s="77">
        <f t="shared" si="56"/>
        <v>8287.9097142339742</v>
      </c>
      <c r="G85" s="77">
        <f t="shared" si="56"/>
        <v>71890.51676414565</v>
      </c>
      <c r="H85" s="77">
        <f t="shared" si="56"/>
        <v>2960.6493875970828</v>
      </c>
      <c r="I85" s="77">
        <f t="shared" si="56"/>
        <v>2733.0579625127971</v>
      </c>
      <c r="J85" s="77">
        <f t="shared" si="56"/>
        <v>1871.5462914994582</v>
      </c>
      <c r="K85" s="77">
        <f t="shared" si="56"/>
        <v>564.92302909965224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113522.22038389297</v>
      </c>
      <c r="E86" s="77">
        <f t="shared" si="57"/>
        <v>15890.691404322055</v>
      </c>
      <c r="F86" s="77">
        <f t="shared" si="57"/>
        <v>20548.089200833878</v>
      </c>
      <c r="G86" s="77">
        <f t="shared" si="57"/>
        <v>91487.849655088809</v>
      </c>
      <c r="H86" s="77">
        <f t="shared" si="57"/>
        <v>5.6976153866310018</v>
      </c>
      <c r="I86" s="77">
        <f t="shared" si="57"/>
        <v>3674.5455427360203</v>
      </c>
      <c r="J86" s="77">
        <f t="shared" si="57"/>
        <v>5368.8372723359498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3410051.8818175034</v>
      </c>
      <c r="E87" s="77">
        <f t="shared" si="58"/>
        <v>5541.6384292520188</v>
      </c>
      <c r="F87" s="77">
        <f t="shared" si="58"/>
        <v>7913.7019566328136</v>
      </c>
      <c r="G87" s="77">
        <f t="shared" si="58"/>
        <v>2610.3498351715657</v>
      </c>
      <c r="H87" s="77">
        <f t="shared" si="58"/>
        <v>1836.6516413698037</v>
      </c>
      <c r="I87" s="77">
        <f t="shared" si="58"/>
        <v>398.33541845168105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163833.91287778199</v>
      </c>
      <c r="E88" s="77">
        <f t="shared" si="59"/>
        <v>100.9225618517265</v>
      </c>
      <c r="F88" s="77">
        <f t="shared" si="59"/>
        <v>4148.7164347996504</v>
      </c>
      <c r="G88" s="77">
        <f t="shared" si="59"/>
        <v>2368.7390007031327</v>
      </c>
      <c r="H88" s="77">
        <f t="shared" si="59"/>
        <v>4109.5601412517362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229457.01326208311</v>
      </c>
      <c r="E89" s="77">
        <f t="shared" si="60"/>
        <v>801870.34535524214</v>
      </c>
      <c r="F89" s="77">
        <f t="shared" si="60"/>
        <v>247.8414191331544</v>
      </c>
      <c r="G89" s="77">
        <f t="shared" si="60"/>
        <v>5704.3056744211008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899922.01933880453</v>
      </c>
      <c r="E90" s="77">
        <f t="shared" si="61"/>
        <v>96143.25663218298</v>
      </c>
      <c r="F90" s="77">
        <f t="shared" si="61"/>
        <v>8737.8053646646604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1804621.3557222143</v>
      </c>
      <c r="E91" s="77">
        <f t="shared" si="62"/>
        <v>1781.2909200329593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100654.42565187432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699459.97650718049</v>
      </c>
      <c r="E93" s="98">
        <f t="shared" si="64"/>
        <v>129399.47778273835</v>
      </c>
      <c r="F93" s="98">
        <f t="shared" si="64"/>
        <v>7647.5871512285121</v>
      </c>
      <c r="G93" s="98">
        <f t="shared" si="64"/>
        <v>28096.051515404903</v>
      </c>
      <c r="H93" s="98">
        <f t="shared" si="64"/>
        <v>5044.2889022169429</v>
      </c>
      <c r="I93" s="98">
        <f t="shared" si="64"/>
        <v>2330.0757215753533</v>
      </c>
      <c r="J93" s="98">
        <f t="shared" si="64"/>
        <v>2970.7036253169645</v>
      </c>
      <c r="K93" s="98">
        <f t="shared" si="64"/>
        <v>7935.0720133638069</v>
      </c>
      <c r="L93" s="98">
        <f t="shared" si="64"/>
        <v>3867.42064350277</v>
      </c>
      <c r="M93" s="99">
        <f t="shared" si="64"/>
        <v>1590.1234985169917</v>
      </c>
      <c r="N93" s="99">
        <f t="shared" si="64"/>
        <v>110.1101518685509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699459.97650718049</v>
      </c>
      <c r="E94" s="99">
        <f t="shared" si="65"/>
        <v>129399.47778273835</v>
      </c>
      <c r="F94" s="99">
        <f t="shared" si="65"/>
        <v>7647.5871512285121</v>
      </c>
      <c r="G94" s="99">
        <f t="shared" si="65"/>
        <v>28096.051515404903</v>
      </c>
      <c r="H94" s="99">
        <f t="shared" si="65"/>
        <v>5044.2889022169429</v>
      </c>
      <c r="I94" s="99">
        <f t="shared" si="65"/>
        <v>2330.0757215753533</v>
      </c>
      <c r="J94" s="99">
        <f t="shared" si="65"/>
        <v>2970.7036253169645</v>
      </c>
      <c r="K94" s="99">
        <f t="shared" si="65"/>
        <v>7935.0720133638069</v>
      </c>
      <c r="L94" s="99">
        <f t="shared" si="65"/>
        <v>3867.42064350277</v>
      </c>
      <c r="M94" s="100">
        <f t="shared" si="65"/>
        <v>1590.1234985169917</v>
      </c>
      <c r="N94" s="100">
        <f t="shared" si="65"/>
        <v>110.1101518685509</v>
      </c>
      <c r="O94" s="100">
        <f t="shared" si="65"/>
        <v>7.6247194358317856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4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1.3529929463308972E-5</v>
      </c>
      <c r="P100" s="136">
        <f t="shared" ca="1" si="68"/>
        <v>0</v>
      </c>
      <c r="Q100" s="292">
        <f t="shared" ca="1" si="69"/>
        <v>1.3529929463308972E-5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1.0637383125825181E-4</v>
      </c>
      <c r="O101" s="136">
        <f t="shared" ca="1" si="68"/>
        <v>7.4392761531120162E-6</v>
      </c>
      <c r="P101" s="136">
        <f t="shared" ca="1" si="68"/>
        <v>0</v>
      </c>
      <c r="Q101" s="292">
        <f t="shared" ca="1" si="69"/>
        <v>1.1381310741136384E-4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1.7228689713132698E-3</v>
      </c>
      <c r="N102" s="136">
        <f t="shared" ca="1" si="68"/>
        <v>1.1945270144581866E-4</v>
      </c>
      <c r="O102" s="136">
        <f t="shared" ca="1" si="68"/>
        <v>8.3539496770898984E-6</v>
      </c>
      <c r="P102" s="136">
        <f t="shared" ca="1" si="68"/>
        <v>0</v>
      </c>
      <c r="Q102" s="292">
        <f t="shared" ca="1" si="69"/>
        <v>1.8506756224361783E-3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2.8662326817669764E-3</v>
      </c>
      <c r="M103" s="136">
        <f t="shared" ca="1" si="68"/>
        <v>1.1343443243267185E-3</v>
      </c>
      <c r="N103" s="136">
        <f t="shared" ca="1" si="68"/>
        <v>7.8648171257778314E-5</v>
      </c>
      <c r="O103" s="136">
        <f t="shared" ca="1" si="68"/>
        <v>5.5002763179921916E-6</v>
      </c>
      <c r="P103" s="136">
        <f t="shared" ca="1" si="68"/>
        <v>0</v>
      </c>
      <c r="Q103" s="292">
        <f t="shared" ca="1" si="69"/>
        <v>4.0847254536694657E-3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1.3280418822085428E-2</v>
      </c>
      <c r="L104" s="136">
        <f t="shared" ca="1" si="68"/>
        <v>5.8866396596779771E-3</v>
      </c>
      <c r="M104" s="136">
        <f t="shared" ca="1" si="68"/>
        <v>2.3297048874607569E-3</v>
      </c>
      <c r="N104" s="136">
        <f t="shared" ca="1" si="68"/>
        <v>1.6152681777453225E-4</v>
      </c>
      <c r="O104" s="136">
        <f t="shared" ca="1" si="68"/>
        <v>1.1296411808660245E-5</v>
      </c>
      <c r="P104" s="136">
        <f t="shared" ca="1" si="68"/>
        <v>0</v>
      </c>
      <c r="Q104" s="292">
        <f t="shared" ca="1" si="69"/>
        <v>2.1669586598807352E-2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6.6855484878852595E-3</v>
      </c>
      <c r="K105" s="136">
        <f t="shared" ca="1" si="68"/>
        <v>1.7320345381751118E-2</v>
      </c>
      <c r="L105" s="136">
        <f t="shared" ca="1" si="68"/>
        <v>7.6773657073208046E-3</v>
      </c>
      <c r="M105" s="136">
        <f t="shared" ca="1" si="68"/>
        <v>3.0384051759926012E-3</v>
      </c>
      <c r="N105" s="136">
        <f t="shared" ca="1" si="68"/>
        <v>2.1066355735840792E-4</v>
      </c>
      <c r="O105" s="136">
        <f t="shared" ca="1" si="68"/>
        <v>1.4732799975788943E-5</v>
      </c>
      <c r="P105" s="136">
        <f t="shared" ca="1" si="68"/>
        <v>0</v>
      </c>
      <c r="Q105" s="292">
        <f t="shared" ca="1" si="69"/>
        <v>3.4947061110283985E-2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5.2055319970253037E-3</v>
      </c>
      <c r="J106" s="136">
        <f t="shared" ca="1" si="68"/>
        <v>5.5451275676887141E-3</v>
      </c>
      <c r="K106" s="136">
        <f t="shared" ca="1" si="68"/>
        <v>1.4365840713335109E-2</v>
      </c>
      <c r="L106" s="136">
        <f t="shared" ca="1" si="68"/>
        <v>6.367760597060409E-3</v>
      </c>
      <c r="M106" s="136">
        <f t="shared" ca="1" si="68"/>
        <v>2.5201139941973612E-3</v>
      </c>
      <c r="N106" s="136">
        <f t="shared" ca="1" si="68"/>
        <v>1.7472856588091041E-4</v>
      </c>
      <c r="O106" s="136">
        <f t="shared" ca="1" si="68"/>
        <v>1.2219678825608571E-5</v>
      </c>
      <c r="P106" s="136">
        <f t="shared" ca="1" si="68"/>
        <v>0</v>
      </c>
      <c r="Q106" s="292">
        <f t="shared" ca="1" si="69"/>
        <v>3.4191323114013412E-2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1.9071787674298145E-2</v>
      </c>
      <c r="I107" s="136">
        <f t="shared" ca="1" si="68"/>
        <v>8.0656508484399109E-3</v>
      </c>
      <c r="J107" s="136">
        <f t="shared" ca="1" si="68"/>
        <v>8.5918332452080051E-3</v>
      </c>
      <c r="K107" s="136">
        <f t="shared" ca="1" si="68"/>
        <v>2.2258984365916425E-2</v>
      </c>
      <c r="L107" s="136">
        <f t="shared" ca="1" si="68"/>
        <v>9.8664523994266545E-3</v>
      </c>
      <c r="M107" s="136">
        <f t="shared" ca="1" si="68"/>
        <v>3.9047612399806058E-3</v>
      </c>
      <c r="N107" s="136">
        <f t="shared" ca="1" si="68"/>
        <v>2.7073113880567769E-4</v>
      </c>
      <c r="O107" s="136">
        <f t="shared" ca="1" si="68"/>
        <v>1.8933638856461703E-5</v>
      </c>
      <c r="P107" s="136">
        <f t="shared" ca="1" si="68"/>
        <v>0</v>
      </c>
      <c r="Q107" s="292">
        <f t="shared" ca="1" si="69"/>
        <v>7.2049134550931884E-2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9.1473129006693826E-2</v>
      </c>
      <c r="H108" s="136">
        <f t="shared" ca="1" si="68"/>
        <v>1.5654528078324303E-2</v>
      </c>
      <c r="I108" s="136">
        <f t="shared" ca="1" si="68"/>
        <v>6.6204573914704834E-3</v>
      </c>
      <c r="J108" s="136">
        <f t="shared" ca="1" si="68"/>
        <v>7.0523590697608076E-3</v>
      </c>
      <c r="K108" s="136">
        <f t="shared" ca="1" si="68"/>
        <v>1.8270646763796028E-2</v>
      </c>
      <c r="L108" s="136">
        <f t="shared" ca="1" si="68"/>
        <v>8.0985935224322791E-3</v>
      </c>
      <c r="M108" s="136">
        <f t="shared" ca="1" si="68"/>
        <v>3.2051108954409191E-3</v>
      </c>
      <c r="N108" s="136">
        <f t="shared" ca="1" si="68"/>
        <v>2.2222186438357374E-4</v>
      </c>
      <c r="O108" s="136">
        <f t="shared" ca="1" si="68"/>
        <v>1.5541132596750107E-5</v>
      </c>
      <c r="P108" s="136">
        <f t="shared" ca="1" si="68"/>
        <v>0</v>
      </c>
      <c r="Q108" s="292">
        <f t="shared" ca="1" si="69"/>
        <v>0.15061258772489897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3.1689122304446184E-2</v>
      </c>
      <c r="G109" s="136">
        <f t="shared" ca="1" si="68"/>
        <v>9.1256814346926673E-2</v>
      </c>
      <c r="H109" s="136">
        <f t="shared" ca="1" si="68"/>
        <v>1.5617508420728133E-2</v>
      </c>
      <c r="I109" s="136">
        <f t="shared" ca="1" si="68"/>
        <v>6.604801405896467E-3</v>
      </c>
      <c r="J109" s="136">
        <f t="shared" ca="1" si="68"/>
        <v>7.0356817277993288E-3</v>
      </c>
      <c r="K109" s="136">
        <f t="shared" ca="1" si="68"/>
        <v>1.8227440537209556E-2</v>
      </c>
      <c r="L109" s="136">
        <f t="shared" ca="1" si="68"/>
        <v>8.0794420566256461E-3</v>
      </c>
      <c r="M109" s="136">
        <f t="shared" ca="1" si="68"/>
        <v>3.1975314840838138E-3</v>
      </c>
      <c r="N109" s="136">
        <f t="shared" ca="1" si="68"/>
        <v>2.2169635653762E-4</v>
      </c>
      <c r="O109" s="136">
        <f t="shared" ca="1" si="68"/>
        <v>1.5504381095554425E-5</v>
      </c>
      <c r="P109" s="136">
        <f t="shared" ca="1" si="68"/>
        <v>0</v>
      </c>
      <c r="Q109" s="292">
        <f t="shared" ca="1" si="69"/>
        <v>0.18194554302134897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0.38200152337362525</v>
      </c>
      <c r="F110" s="136">
        <f t="shared" ca="1" si="68"/>
        <v>2.8519437937669947E-2</v>
      </c>
      <c r="G110" s="136">
        <f t="shared" ca="1" si="68"/>
        <v>8.2128909351064094E-2</v>
      </c>
      <c r="H110" s="136">
        <f t="shared" ca="1" si="68"/>
        <v>1.4055377042850474E-2</v>
      </c>
      <c r="I110" s="136">
        <f t="shared" ca="1" si="68"/>
        <v>5.9441603328871844E-3</v>
      </c>
      <c r="J110" s="136">
        <f t="shared" ca="1" si="68"/>
        <v>6.3319421237810194E-3</v>
      </c>
      <c r="K110" s="136">
        <f t="shared" ca="1" si="68"/>
        <v>1.6404252354145544E-2</v>
      </c>
      <c r="L110" s="136">
        <f t="shared" ca="1" si="68"/>
        <v>7.2713009874876217E-3</v>
      </c>
      <c r="M110" s="136">
        <f t="shared" ca="1" si="68"/>
        <v>2.8777004247062792E-3</v>
      </c>
      <c r="N110" s="136">
        <f t="shared" ca="1" si="68"/>
        <v>1.9952131903618848E-4</v>
      </c>
      <c r="O110" s="136">
        <f t="shared" ca="1" si="68"/>
        <v>1.3953565206651606E-5</v>
      </c>
      <c r="P110" s="136">
        <f t="shared" ca="1" si="68"/>
        <v>0</v>
      </c>
      <c r="Q110" s="292">
        <f t="shared" ca="1" si="69"/>
        <v>0.54574807881246012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3.0977943394263727</v>
      </c>
      <c r="E111" s="137">
        <f t="shared" ca="1" si="68"/>
        <v>0.87995172476760075</v>
      </c>
      <c r="F111" s="137">
        <f t="shared" ca="1" si="68"/>
        <v>6.5695362628462026E-2</v>
      </c>
      <c r="G111" s="137">
        <f t="shared" ca="1" si="68"/>
        <v>0.18918635401897599</v>
      </c>
      <c r="H111" s="137">
        <f t="shared" ca="1" si="68"/>
        <v>3.2376973688187004E-2</v>
      </c>
      <c r="I111" s="137">
        <f t="shared" ca="1" si="68"/>
        <v>1.3692547849091567E-2</v>
      </c>
      <c r="J111" s="137">
        <f t="shared" ca="1" si="68"/>
        <v>1.4585814589802315E-2</v>
      </c>
      <c r="K111" s="137">
        <f t="shared" ca="1" si="68"/>
        <v>3.7787676931421335E-2</v>
      </c>
      <c r="L111" s="137">
        <f t="shared" ca="1" si="68"/>
        <v>1.6749655312201454E-2</v>
      </c>
      <c r="M111" s="137">
        <f t="shared" ca="1" si="68"/>
        <v>6.6288674184370594E-3</v>
      </c>
      <c r="N111" s="137">
        <f t="shared" ca="1" si="68"/>
        <v>4.5960321640414346E-4</v>
      </c>
      <c r="O111" s="137">
        <f t="shared" ca="1" si="68"/>
        <v>3.2142447134277607E-5</v>
      </c>
      <c r="P111" s="137">
        <f t="shared" ca="1" si="68"/>
        <v>0</v>
      </c>
      <c r="Q111" s="293">
        <f t="shared" ca="1" si="69"/>
        <v>4.3549410622940901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4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1.8716180360116502E-5</v>
      </c>
      <c r="P117" s="296" t="str">
        <f t="shared" ca="1" si="76"/>
        <v/>
      </c>
      <c r="Q117" s="292">
        <f t="shared" ca="1" si="74"/>
        <v>1.8716180360116502E-5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1.1228960300003368E-4</v>
      </c>
      <c r="O118" s="296">
        <f t="shared" ca="1" si="77"/>
        <v>1.8716180360116502E-5</v>
      </c>
      <c r="P118" s="296" t="str">
        <f t="shared" ca="1" si="77"/>
        <v/>
      </c>
      <c r="Q118" s="292">
        <f t="shared" ca="1" si="74"/>
        <v>1.3100578336015017E-4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7.8786980545426434E-4</v>
      </c>
      <c r="N119" s="296">
        <f t="shared" ca="1" si="78"/>
        <v>1.1228960300003368E-4</v>
      </c>
      <c r="O119" s="296">
        <f t="shared" ca="1" si="78"/>
        <v>1.8716180360116502E-5</v>
      </c>
      <c r="P119" s="296" t="str">
        <f t="shared" ca="1" si="78"/>
        <v/>
      </c>
      <c r="Q119" s="292">
        <f t="shared" ca="1" si="74"/>
        <v>9.1887558881441453E-4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1.3660661105997858E-3</v>
      </c>
      <c r="M120" s="296">
        <f t="shared" ca="1" si="79"/>
        <v>7.8786980545426434E-4</v>
      </c>
      <c r="N120" s="296">
        <f t="shared" ca="1" si="79"/>
        <v>1.1228960300003368E-4</v>
      </c>
      <c r="O120" s="296">
        <f t="shared" ca="1" si="79"/>
        <v>1.8716180360116502E-5</v>
      </c>
      <c r="P120" s="296" t="str">
        <f t="shared" ca="1" si="79"/>
        <v/>
      </c>
      <c r="Q120" s="292">
        <f t="shared" ca="1" si="74"/>
        <v>2.2849416994142006E-3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2.0871379754211512E-3</v>
      </c>
      <c r="L121" s="296">
        <f t="shared" ca="1" si="80"/>
        <v>1.3660661105997858E-3</v>
      </c>
      <c r="M121" s="296">
        <f t="shared" ca="1" si="80"/>
        <v>7.8786980545426434E-4</v>
      </c>
      <c r="N121" s="296">
        <f t="shared" ca="1" si="80"/>
        <v>1.1228960300003368E-4</v>
      </c>
      <c r="O121" s="296">
        <f t="shared" ca="1" si="80"/>
        <v>1.8716180360116502E-5</v>
      </c>
      <c r="P121" s="296" t="str">
        <f t="shared" ca="1" si="80"/>
        <v/>
      </c>
      <c r="Q121" s="292">
        <f t="shared" ca="1" si="74"/>
        <v>4.3720796748353517E-3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6.9620734325815943E-4</v>
      </c>
      <c r="K122" s="296">
        <f t="shared" ca="1" si="81"/>
        <v>2.0871379754211512E-3</v>
      </c>
      <c r="L122" s="296">
        <f t="shared" ca="1" si="81"/>
        <v>1.3660661105997858E-3</v>
      </c>
      <c r="M122" s="296">
        <f t="shared" ca="1" si="81"/>
        <v>7.8786980545426434E-4</v>
      </c>
      <c r="N122" s="296">
        <f t="shared" ca="1" si="81"/>
        <v>1.1228960300003368E-4</v>
      </c>
      <c r="O122" s="296">
        <f t="shared" ca="1" si="81"/>
        <v>1.8716180360116502E-5</v>
      </c>
      <c r="P122" s="296" t="str">
        <f t="shared" ca="1" si="81"/>
        <v/>
      </c>
      <c r="Q122" s="292">
        <f t="shared" ca="1" si="74"/>
        <v>5.0682870180935114E-3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5.9192890166294497E-4</v>
      </c>
      <c r="J123" s="296">
        <f t="shared" ca="1" si="82"/>
        <v>6.9620734325815943E-4</v>
      </c>
      <c r="K123" s="296">
        <f t="shared" ca="1" si="82"/>
        <v>2.0871379754211512E-3</v>
      </c>
      <c r="L123" s="296">
        <f t="shared" ca="1" si="82"/>
        <v>1.3660661105997858E-3</v>
      </c>
      <c r="M123" s="296">
        <f t="shared" ca="1" si="82"/>
        <v>7.8786980545426434E-4</v>
      </c>
      <c r="N123" s="296">
        <f t="shared" ca="1" si="82"/>
        <v>1.1228960300003368E-4</v>
      </c>
      <c r="O123" s="296">
        <f t="shared" ca="1" si="82"/>
        <v>1.8716180360116502E-5</v>
      </c>
      <c r="P123" s="296" t="str">
        <f t="shared" ca="1" si="82"/>
        <v/>
      </c>
      <c r="Q123" s="292">
        <f t="shared" ca="1" si="74"/>
        <v>5.6602159197564556E-3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1.2567497937886159E-3</v>
      </c>
      <c r="I124" s="296">
        <f t="shared" ca="1" si="83"/>
        <v>5.9192890166294497E-4</v>
      </c>
      <c r="J124" s="296">
        <f t="shared" ca="1" si="83"/>
        <v>6.9620734325815943E-4</v>
      </c>
      <c r="K124" s="296">
        <f t="shared" ca="1" si="83"/>
        <v>2.0871379754211512E-3</v>
      </c>
      <c r="L124" s="296">
        <f t="shared" ca="1" si="83"/>
        <v>1.3660661105997858E-3</v>
      </c>
      <c r="M124" s="296">
        <f t="shared" ca="1" si="83"/>
        <v>7.8786980545426434E-4</v>
      </c>
      <c r="N124" s="296">
        <f t="shared" ca="1" si="83"/>
        <v>1.1228960300003368E-4</v>
      </c>
      <c r="O124" s="296">
        <f t="shared" ca="1" si="83"/>
        <v>1.8716180360116502E-5</v>
      </c>
      <c r="P124" s="296" t="str">
        <f t="shared" ca="1" si="83"/>
        <v/>
      </c>
      <c r="Q124" s="292">
        <f t="shared" ca="1" si="74"/>
        <v>6.9169657135450717E-3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6.889499079874772E-3</v>
      </c>
      <c r="H125" s="296">
        <f t="shared" ca="1" si="84"/>
        <v>1.2567497937886159E-3</v>
      </c>
      <c r="I125" s="296">
        <f t="shared" ca="1" si="84"/>
        <v>5.9192890166294497E-4</v>
      </c>
      <c r="J125" s="296">
        <f t="shared" ca="1" si="84"/>
        <v>6.9620734325815943E-4</v>
      </c>
      <c r="K125" s="296">
        <f t="shared" ca="1" si="84"/>
        <v>2.0871379754211512E-3</v>
      </c>
      <c r="L125" s="296">
        <f t="shared" ca="1" si="84"/>
        <v>1.3660661105997858E-3</v>
      </c>
      <c r="M125" s="296">
        <f t="shared" ca="1" si="84"/>
        <v>7.8786980545426434E-4</v>
      </c>
      <c r="N125" s="296">
        <f t="shared" ca="1" si="84"/>
        <v>1.1228960300003368E-4</v>
      </c>
      <c r="O125" s="296">
        <f t="shared" ca="1" si="84"/>
        <v>1.8716180360116502E-5</v>
      </c>
      <c r="P125" s="296" t="str">
        <f t="shared" ca="1" si="84"/>
        <v/>
      </c>
      <c r="Q125" s="292">
        <f t="shared" ca="1" si="74"/>
        <v>1.3806464793419841E-2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2.2248255554901232E-3</v>
      </c>
      <c r="G126" s="296">
        <f t="shared" ca="1" si="85"/>
        <v>6.889499079874772E-3</v>
      </c>
      <c r="H126" s="296">
        <f t="shared" ca="1" si="85"/>
        <v>1.2567497937886159E-3</v>
      </c>
      <c r="I126" s="296">
        <f t="shared" ca="1" si="85"/>
        <v>5.9192890166294497E-4</v>
      </c>
      <c r="J126" s="296">
        <f t="shared" ca="1" si="85"/>
        <v>6.9620734325815943E-4</v>
      </c>
      <c r="K126" s="296">
        <f t="shared" ca="1" si="85"/>
        <v>2.0871379754211512E-3</v>
      </c>
      <c r="L126" s="296">
        <f t="shared" ca="1" si="85"/>
        <v>1.3660661105997858E-3</v>
      </c>
      <c r="M126" s="296">
        <f t="shared" ca="1" si="85"/>
        <v>7.8786980545426434E-4</v>
      </c>
      <c r="N126" s="296">
        <f t="shared" ca="1" si="85"/>
        <v>1.1228960300003368E-4</v>
      </c>
      <c r="O126" s="296">
        <f t="shared" ca="1" si="85"/>
        <v>1.8716180360116502E-5</v>
      </c>
      <c r="P126" s="296" t="str">
        <f t="shared" ca="1" si="85"/>
        <v/>
      </c>
      <c r="Q126" s="292">
        <f t="shared" ca="1" si="74"/>
        <v>1.6031290348909967E-2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2.7845303741289414E-2</v>
      </c>
      <c r="F127" s="296">
        <f t="shared" ca="1" si="86"/>
        <v>2.2248255554901232E-3</v>
      </c>
      <c r="G127" s="296">
        <f t="shared" ca="1" si="86"/>
        <v>6.889499079874772E-3</v>
      </c>
      <c r="H127" s="296">
        <f t="shared" ca="1" si="86"/>
        <v>1.2567497937886159E-3</v>
      </c>
      <c r="I127" s="296">
        <f t="shared" ca="1" si="86"/>
        <v>5.9192890166294497E-4</v>
      </c>
      <c r="J127" s="296">
        <f t="shared" ca="1" si="86"/>
        <v>6.9620734325815943E-4</v>
      </c>
      <c r="K127" s="296">
        <f t="shared" ca="1" si="86"/>
        <v>2.0871379754211512E-3</v>
      </c>
      <c r="L127" s="296">
        <f t="shared" ca="1" si="86"/>
        <v>1.3660661105997858E-3</v>
      </c>
      <c r="M127" s="296">
        <f t="shared" ca="1" si="86"/>
        <v>7.8786980545426434E-4</v>
      </c>
      <c r="N127" s="296">
        <f t="shared" ca="1" si="86"/>
        <v>1.1228960300003368E-4</v>
      </c>
      <c r="O127" s="296">
        <f t="shared" ca="1" si="86"/>
        <v>1.8716180360116502E-5</v>
      </c>
      <c r="P127" s="296" t="str">
        <f t="shared" ca="1" si="86"/>
        <v/>
      </c>
      <c r="Q127" s="292">
        <f t="shared" ca="1" si="74"/>
        <v>4.3876594090199374E-2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9.1366967784262912E-2</v>
      </c>
      <c r="E128" s="297">
        <f t="shared" ca="1" si="87"/>
        <v>2.7845303741289414E-2</v>
      </c>
      <c r="F128" s="297">
        <f t="shared" ca="1" si="87"/>
        <v>2.2248255554901232E-3</v>
      </c>
      <c r="G128" s="297">
        <f t="shared" ca="1" si="87"/>
        <v>6.889499079874772E-3</v>
      </c>
      <c r="H128" s="297">
        <f t="shared" ca="1" si="87"/>
        <v>1.2567497937886159E-3</v>
      </c>
      <c r="I128" s="297">
        <f t="shared" ca="1" si="87"/>
        <v>5.9192890166294497E-4</v>
      </c>
      <c r="J128" s="297">
        <f t="shared" ca="1" si="87"/>
        <v>6.9620734325815943E-4</v>
      </c>
      <c r="K128" s="297">
        <f t="shared" ca="1" si="87"/>
        <v>2.0871379754211512E-3</v>
      </c>
      <c r="L128" s="297">
        <f t="shared" ca="1" si="87"/>
        <v>1.3660661105997858E-3</v>
      </c>
      <c r="M128" s="297">
        <f t="shared" ca="1" si="87"/>
        <v>7.8786980545426434E-4</v>
      </c>
      <c r="N128" s="297">
        <f t="shared" ca="1" si="87"/>
        <v>1.1228960300003368E-4</v>
      </c>
      <c r="O128" s="297">
        <f t="shared" ca="1" si="87"/>
        <v>1.8716180360116502E-5</v>
      </c>
      <c r="P128" s="297" t="str">
        <f t="shared" ca="1" si="87"/>
        <v/>
      </c>
      <c r="Q128" s="293">
        <f t="shared" ca="1" si="74"/>
        <v>0.13524356187446229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4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402916.32413877104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5814204.8142081397</v>
      </c>
      <c r="F134" s="35">
        <f t="shared" ca="1" si="89"/>
        <v>10574386.459435292</v>
      </c>
      <c r="G134" s="35">
        <f t="shared" ca="1" si="89"/>
        <v>9416597.4254313223</v>
      </c>
      <c r="H134" s="35">
        <f t="shared" ca="1" si="89"/>
        <v>14302150.741798284</v>
      </c>
      <c r="I134" s="35">
        <f t="shared" ca="1" si="89"/>
        <v>6963784.8153835442</v>
      </c>
      <c r="J134" s="35">
        <f t="shared" ca="1" si="89"/>
        <v>5339499.6980032632</v>
      </c>
      <c r="K134" s="35">
        <f t="shared" ca="1" si="89"/>
        <v>6437630.8202641988</v>
      </c>
      <c r="L134" s="35">
        <f t="shared" ca="1" si="89"/>
        <v>4154815.7550612823</v>
      </c>
      <c r="M134" s="35">
        <f t="shared" ca="1" si="89"/>
        <v>5061779.1548807593</v>
      </c>
      <c r="N134" s="35">
        <f t="shared" ca="1" si="89"/>
        <v>5073777.5688462295</v>
      </c>
      <c r="O134" s="35">
        <f t="shared" ca="1" si="89"/>
        <v>5637683.2627669899</v>
      </c>
      <c r="P134" s="130">
        <f t="shared" ca="1" si="89"/>
        <v>2447411.0727423783</v>
      </c>
      <c r="Q134" s="294">
        <f ca="1"/>
        <v>557360.96873723913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10574386.459435292</v>
      </c>
      <c r="F135" s="35">
        <f t="shared" ca="1" si="89"/>
        <v>134614944.70641544</v>
      </c>
      <c r="G135" s="35">
        <f t="shared" ca="1" si="89"/>
        <v>119875961.27772945</v>
      </c>
      <c r="H135" s="35">
        <f t="shared" ca="1" si="89"/>
        <v>182070443.39410418</v>
      </c>
      <c r="I135" s="35">
        <f t="shared" ca="1" si="89"/>
        <v>88650959.700246602</v>
      </c>
      <c r="J135" s="35">
        <f t="shared" ca="1" si="89"/>
        <v>67973348.559176505</v>
      </c>
      <c r="K135" s="35">
        <f t="shared" ca="1" si="89"/>
        <v>81952869.817513809</v>
      </c>
      <c r="L135" s="35">
        <f t="shared" ca="1" si="89"/>
        <v>52891985.296590611</v>
      </c>
      <c r="M135" s="35">
        <f t="shared" ca="1" si="89"/>
        <v>64437887.121325091</v>
      </c>
      <c r="N135" s="35">
        <f t="shared" ca="1" si="89"/>
        <v>64590630.340870015</v>
      </c>
      <c r="O135" s="35">
        <f t="shared" ca="1" si="89"/>
        <v>71769310.077796325</v>
      </c>
      <c r="P135" s="130">
        <f t="shared" ca="1" si="89"/>
        <v>31156238.472551383</v>
      </c>
      <c r="Q135" s="294">
        <f ca="1"/>
        <v>1013681.2288466815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9416597.4254313223</v>
      </c>
      <c r="F136" s="35">
        <f t="shared" ca="1" si="89"/>
        <v>119875961.27772945</v>
      </c>
      <c r="G136" s="35">
        <f t="shared" ca="1" si="89"/>
        <v>748750583.90447533</v>
      </c>
      <c r="H136" s="35">
        <f t="shared" ca="1" si="89"/>
        <v>1137220084.4107747</v>
      </c>
      <c r="I136" s="35">
        <f t="shared" ca="1" si="89"/>
        <v>553717835.76748967</v>
      </c>
      <c r="J136" s="35">
        <f t="shared" ca="1" si="89"/>
        <v>424564557.24022728</v>
      </c>
      <c r="K136" s="35">
        <f t="shared" ca="1" si="89"/>
        <v>511881268.55847615</v>
      </c>
      <c r="L136" s="35">
        <f t="shared" ca="1" si="89"/>
        <v>330365691.77482432</v>
      </c>
      <c r="M136" s="35">
        <f t="shared" ca="1" si="89"/>
        <v>402481907.91047549</v>
      </c>
      <c r="N136" s="35">
        <f t="shared" ca="1" si="89"/>
        <v>403435948.85081673</v>
      </c>
      <c r="O136" s="35">
        <f t="shared" ca="1" si="89"/>
        <v>448274301.65646273</v>
      </c>
      <c r="P136" s="130">
        <f t="shared" ca="1" si="89"/>
        <v>194603250.72633097</v>
      </c>
      <c r="Q136" s="294">
        <f ca="1"/>
        <v>902693.32281198655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14302150.741798284</v>
      </c>
      <c r="F137" s="35">
        <f t="shared" ca="1" si="89"/>
        <v>182070443.39410418</v>
      </c>
      <c r="G137" s="35">
        <f t="shared" ca="1" si="89"/>
        <v>1137220084.4107747</v>
      </c>
      <c r="H137" s="35">
        <f t="shared" ca="1" si="89"/>
        <v>4295070310.3720074</v>
      </c>
      <c r="I137" s="35">
        <f t="shared" ca="1" si="89"/>
        <v>2091290040.8021102</v>
      </c>
      <c r="J137" s="35">
        <f t="shared" ca="1" si="89"/>
        <v>1603501951.5009363</v>
      </c>
      <c r="K137" s="35">
        <f t="shared" ca="1" si="89"/>
        <v>1933281050.1321819</v>
      </c>
      <c r="L137" s="35">
        <f t="shared" ca="1" si="89"/>
        <v>1247730227.2081766</v>
      </c>
      <c r="M137" s="35">
        <f t="shared" ca="1" si="89"/>
        <v>1520099861.7816753</v>
      </c>
      <c r="N137" s="35">
        <f t="shared" ca="1" si="89"/>
        <v>1523703098.2826049</v>
      </c>
      <c r="O137" s="35">
        <f t="shared" ca="1" si="89"/>
        <v>1693049278.9748838</v>
      </c>
      <c r="P137" s="130">
        <f t="shared" ca="1" si="89"/>
        <v>734980551.21811628</v>
      </c>
      <c r="Q137" s="294">
        <f ca="1"/>
        <v>1371031.9548762545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6963784.8153835442</v>
      </c>
      <c r="F138" s="35">
        <f t="shared" ca="1" si="89"/>
        <v>88650959.700246602</v>
      </c>
      <c r="G138" s="35">
        <f t="shared" ca="1" si="89"/>
        <v>553717835.76748967</v>
      </c>
      <c r="H138" s="35">
        <f t="shared" ca="1" si="89"/>
        <v>2091290040.8021102</v>
      </c>
      <c r="I138" s="35">
        <f t="shared" ca="1" si="89"/>
        <v>1948368973.6970651</v>
      </c>
      <c r="J138" s="35">
        <f t="shared" ca="1" si="89"/>
        <v>1493916860.2212796</v>
      </c>
      <c r="K138" s="35">
        <f t="shared" ca="1" si="89"/>
        <v>1801158491.6596723</v>
      </c>
      <c r="L138" s="35">
        <f t="shared" ca="1" si="89"/>
        <v>1162458967.8168125</v>
      </c>
      <c r="M138" s="35">
        <f t="shared" ca="1" si="89"/>
        <v>1416214561.2670028</v>
      </c>
      <c r="N138" s="35">
        <f t="shared" ca="1" si="89"/>
        <v>1419571548.612771</v>
      </c>
      <c r="O138" s="35">
        <f t="shared" ca="1" si="89"/>
        <v>1577344424.6067588</v>
      </c>
      <c r="P138" s="130">
        <f t="shared" ca="1" si="89"/>
        <v>684751170.00743628</v>
      </c>
      <c r="Q138" s="294">
        <f ca="1"/>
        <v>667561.94093731185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5339499.6980032632</v>
      </c>
      <c r="F139" s="35">
        <f t="shared" ca="1" si="89"/>
        <v>67973348.559176505</v>
      </c>
      <c r="G139" s="35">
        <f t="shared" ca="1" si="89"/>
        <v>424564557.24022728</v>
      </c>
      <c r="H139" s="35">
        <f t="shared" ca="1" si="89"/>
        <v>1603501951.5009363</v>
      </c>
      <c r="I139" s="35">
        <f t="shared" ca="1" si="89"/>
        <v>1493916860.2212796</v>
      </c>
      <c r="J139" s="35">
        <f t="shared" ca="1" si="89"/>
        <v>1327867634.7839873</v>
      </c>
      <c r="K139" s="35">
        <f t="shared" ca="1" si="89"/>
        <v>1600959283.5286455</v>
      </c>
      <c r="L139" s="35">
        <f t="shared" ca="1" si="89"/>
        <v>1033251368.41933</v>
      </c>
      <c r="M139" s="35">
        <f t="shared" ca="1" si="89"/>
        <v>1258801965.4170783</v>
      </c>
      <c r="N139" s="35">
        <f t="shared" ca="1" si="89"/>
        <v>1261785822.7959721</v>
      </c>
      <c r="O139" s="35">
        <f t="shared" ca="1" si="89"/>
        <v>1402022204.925144</v>
      </c>
      <c r="P139" s="130">
        <f t="shared" ca="1" si="89"/>
        <v>608640909.5072819</v>
      </c>
      <c r="Q139" s="294">
        <f ca="1"/>
        <v>511854.81408890005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6437630.8202641988</v>
      </c>
      <c r="F140" s="35">
        <f t="shared" ca="1" si="89"/>
        <v>81952869.817513809</v>
      </c>
      <c r="G140" s="35">
        <f t="shared" ca="1" si="89"/>
        <v>511881268.55847615</v>
      </c>
      <c r="H140" s="35">
        <f t="shared" ca="1" si="89"/>
        <v>1933281050.1321819</v>
      </c>
      <c r="I140" s="35">
        <f t="shared" ca="1" si="89"/>
        <v>1801158491.6596723</v>
      </c>
      <c r="J140" s="35">
        <f t="shared" ca="1" si="89"/>
        <v>1600959283.5286455</v>
      </c>
      <c r="K140" s="35">
        <f t="shared" ca="1" si="89"/>
        <v>2155646709.3753629</v>
      </c>
      <c r="L140" s="35">
        <f t="shared" ca="1" si="89"/>
        <v>1391243946.8051386</v>
      </c>
      <c r="M140" s="35">
        <f t="shared" ca="1" si="89"/>
        <v>1694941490.6578493</v>
      </c>
      <c r="N140" s="35">
        <f t="shared" ca="1" si="89"/>
        <v>1698959170.8113887</v>
      </c>
      <c r="O140" s="35">
        <f t="shared" ca="1" si="89"/>
        <v>1887783520.5507281</v>
      </c>
      <c r="P140" s="130">
        <f t="shared" ca="1" si="89"/>
        <v>819517889.84839904</v>
      </c>
      <c r="Q140" s="294">
        <f ca="1"/>
        <v>617123.79680656944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4154815.7550612823</v>
      </c>
      <c r="F141" s="35">
        <f t="shared" ca="1" si="89"/>
        <v>52891985.296590611</v>
      </c>
      <c r="G141" s="35">
        <f t="shared" ca="1" si="89"/>
        <v>330365691.77482432</v>
      </c>
      <c r="H141" s="35">
        <f t="shared" ca="1" si="89"/>
        <v>1247730227.2081766</v>
      </c>
      <c r="I141" s="35">
        <f t="shared" ca="1" si="89"/>
        <v>1162458967.8168125</v>
      </c>
      <c r="J141" s="35">
        <f t="shared" ca="1" si="89"/>
        <v>1033251368.41933</v>
      </c>
      <c r="K141" s="35">
        <f t="shared" ca="1" si="89"/>
        <v>1391243946.8051386</v>
      </c>
      <c r="L141" s="35">
        <f t="shared" ca="1" si="89"/>
        <v>1097265222.2789385</v>
      </c>
      <c r="M141" s="35">
        <f t="shared" ca="1" si="89"/>
        <v>1336789536.9948149</v>
      </c>
      <c r="N141" s="35">
        <f t="shared" ca="1" si="89"/>
        <v>1339958255.692095</v>
      </c>
      <c r="O141" s="35">
        <f t="shared" ca="1" si="89"/>
        <v>1488882815.3023672</v>
      </c>
      <c r="P141" s="130">
        <f t="shared" ca="1" si="89"/>
        <v>646348529.76795638</v>
      </c>
      <c r="Q141" s="294">
        <f ca="1"/>
        <v>398288.70983470662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5061779.1548807593</v>
      </c>
      <c r="F142" s="35">
        <f t="shared" ca="1" si="89"/>
        <v>64437887.121325091</v>
      </c>
      <c r="G142" s="35">
        <f t="shared" ca="1" si="89"/>
        <v>402481907.91047549</v>
      </c>
      <c r="H142" s="35">
        <f t="shared" ca="1" si="89"/>
        <v>1520099861.7816753</v>
      </c>
      <c r="I142" s="35">
        <f t="shared" ca="1" si="89"/>
        <v>1416214561.2670028</v>
      </c>
      <c r="J142" s="35">
        <f t="shared" ca="1" si="89"/>
        <v>1258801965.4170783</v>
      </c>
      <c r="K142" s="35">
        <f t="shared" ca="1" si="89"/>
        <v>1694941490.6578493</v>
      </c>
      <c r="L142" s="35">
        <f t="shared" ca="1" si="89"/>
        <v>1336789536.9948149</v>
      </c>
      <c r="M142" s="35">
        <f t="shared" ca="1" si="89"/>
        <v>3250733207.2021608</v>
      </c>
      <c r="N142" s="35">
        <f t="shared" ca="1" si="89"/>
        <v>3258438727.6363549</v>
      </c>
      <c r="O142" s="35">
        <f t="shared" ca="1" si="89"/>
        <v>3620585496.3651018</v>
      </c>
      <c r="P142" s="130">
        <f t="shared" ca="1" si="89"/>
        <v>1571755740.8972597</v>
      </c>
      <c r="Q142" s="294">
        <f ca="1"/>
        <v>485231.98329788109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5073777.5688462295</v>
      </c>
      <c r="F143" s="35">
        <f t="shared" ca="1" si="89"/>
        <v>64590630.340870015</v>
      </c>
      <c r="G143" s="35">
        <f t="shared" ca="1" si="89"/>
        <v>403435948.85081673</v>
      </c>
      <c r="H143" s="35">
        <f t="shared" ca="1" si="89"/>
        <v>1523703098.2826049</v>
      </c>
      <c r="I143" s="35">
        <f t="shared" ca="1" si="89"/>
        <v>1419571548.612771</v>
      </c>
      <c r="J143" s="35">
        <f t="shared" ca="1" si="89"/>
        <v>1261785822.7959721</v>
      </c>
      <c r="K143" s="35">
        <f t="shared" ca="1" si="89"/>
        <v>1698959170.8113887</v>
      </c>
      <c r="L143" s="35">
        <f t="shared" ca="1" si="89"/>
        <v>1339958255.692095</v>
      </c>
      <c r="M143" s="35">
        <f t="shared" ca="1" si="89"/>
        <v>3258438727.6363549</v>
      </c>
      <c r="N143" s="35">
        <f t="shared" ca="1" si="89"/>
        <v>3792484199.1921535</v>
      </c>
      <c r="O143" s="35">
        <f t="shared" ca="1" si="89"/>
        <v>4213985418.9461136</v>
      </c>
      <c r="P143" s="130">
        <f t="shared" ca="1" si="89"/>
        <v>1829360411.7166789</v>
      </c>
      <c r="Q143" s="294">
        <f ca="1"/>
        <v>486382.17456991243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5637683.2627669899</v>
      </c>
      <c r="F144" s="35">
        <f t="shared" ca="1" si="89"/>
        <v>71769310.077796325</v>
      </c>
      <c r="G144" s="35">
        <f t="shared" ca="1" si="89"/>
        <v>448274301.65646273</v>
      </c>
      <c r="H144" s="35">
        <f t="shared" ca="1" si="89"/>
        <v>1693049278.9748838</v>
      </c>
      <c r="I144" s="35">
        <f t="shared" ca="1" si="89"/>
        <v>1577344424.6067588</v>
      </c>
      <c r="J144" s="35">
        <f t="shared" ca="1" si="89"/>
        <v>1402022204.925144</v>
      </c>
      <c r="K144" s="35">
        <f t="shared" ca="1" si="89"/>
        <v>1887783520.5507281</v>
      </c>
      <c r="L144" s="35">
        <f t="shared" ca="1" si="89"/>
        <v>1488882815.3023672</v>
      </c>
      <c r="M144" s="35">
        <f t="shared" ca="1" si="89"/>
        <v>3620585496.3651018</v>
      </c>
      <c r="N144" s="35">
        <f t="shared" ca="1" si="89"/>
        <v>4213985418.9461136</v>
      </c>
      <c r="O144" s="35">
        <f t="shared" ca="1" si="89"/>
        <v>12815238862.937695</v>
      </c>
      <c r="P144" s="130">
        <f t="shared" ca="1" si="89"/>
        <v>5563306065.8321819</v>
      </c>
      <c r="Q144" s="294">
        <f ca="1"/>
        <v>540439.26988792897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2447411.0727423783</v>
      </c>
      <c r="F145" s="46">
        <f t="shared" ca="1" si="89"/>
        <v>31156238.472551383</v>
      </c>
      <c r="G145" s="46">
        <f t="shared" ca="1" si="89"/>
        <v>194603250.72633097</v>
      </c>
      <c r="H145" s="46">
        <f t="shared" ca="1" si="89"/>
        <v>734980551.21811628</v>
      </c>
      <c r="I145" s="46">
        <f t="shared" ca="1" si="89"/>
        <v>684751170.00743628</v>
      </c>
      <c r="J145" s="46">
        <f t="shared" ca="1" si="89"/>
        <v>608640909.5072819</v>
      </c>
      <c r="K145" s="46">
        <f t="shared" ca="1" si="89"/>
        <v>819517889.84839904</v>
      </c>
      <c r="L145" s="46">
        <f t="shared" ca="1" si="89"/>
        <v>646348529.76795638</v>
      </c>
      <c r="M145" s="46">
        <f t="shared" ca="1" si="89"/>
        <v>1571755740.8972597</v>
      </c>
      <c r="N145" s="46">
        <f t="shared" ca="1" si="89"/>
        <v>1829360411.7166789</v>
      </c>
      <c r="O145" s="46">
        <f t="shared" ca="1" si="89"/>
        <v>5563306065.8321819</v>
      </c>
      <c r="P145" s="131">
        <f t="shared" ca="1" si="89"/>
        <v>7444283316.0209656</v>
      </c>
      <c r="Q145" s="295">
        <f ca="1"/>
        <v>234613.58001502033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402916.32413877104</v>
      </c>
      <c r="E146" s="261">
        <f ca="1"/>
        <v>557360.96873723913</v>
      </c>
      <c r="F146" s="261">
        <f ca="1"/>
        <v>1013681.2288466815</v>
      </c>
      <c r="G146" s="261">
        <f ca="1"/>
        <v>902693.32281198655</v>
      </c>
      <c r="H146" s="261">
        <f ca="1"/>
        <v>1371031.9548762545</v>
      </c>
      <c r="I146" s="261">
        <f ca="1"/>
        <v>667561.94093731185</v>
      </c>
      <c r="J146" s="261">
        <f ca="1"/>
        <v>511854.81408890005</v>
      </c>
      <c r="K146" s="261">
        <f ca="1"/>
        <v>617123.79680656944</v>
      </c>
      <c r="L146" s="261">
        <f ca="1"/>
        <v>398288.70983470662</v>
      </c>
      <c r="M146" s="261">
        <f ca="1"/>
        <v>485231.98329788109</v>
      </c>
      <c r="N146" s="261">
        <f ca="1"/>
        <v>486382.17456991243</v>
      </c>
      <c r="O146" s="261">
        <f ca="1"/>
        <v>540439.26988792897</v>
      </c>
      <c r="P146" s="262">
        <f ca="1"/>
        <v>234613.58001502033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4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1.3529929463308972E-5</v>
      </c>
      <c r="P152" s="136"/>
      <c r="Q152" s="292">
        <f t="shared" si="93"/>
        <v>1.3529929463308972E-5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1.0637383125825181E-4</v>
      </c>
      <c r="O153" s="136"/>
      <c r="P153" s="136"/>
      <c r="Q153" s="292">
        <f t="shared" si="93"/>
        <v>1.0637383125825181E-4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1.7228689713132698E-3</v>
      </c>
      <c r="N154" s="136"/>
      <c r="O154" s="136"/>
      <c r="P154" s="136"/>
      <c r="Q154" s="292">
        <f t="shared" si="93"/>
        <v>1.7228689713132698E-3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2.8662326817669764E-3</v>
      </c>
      <c r="M155" s="136"/>
      <c r="N155" s="136"/>
      <c r="O155" s="136"/>
      <c r="P155" s="136"/>
      <c r="Q155" s="292">
        <f t="shared" si="93"/>
        <v>2.8662326817669764E-3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1.3280418822085428E-2</v>
      </c>
      <c r="L156" s="136"/>
      <c r="M156" s="136"/>
      <c r="N156" s="136"/>
      <c r="O156" s="136"/>
      <c r="P156" s="136"/>
      <c r="Q156" s="292">
        <f t="shared" si="93"/>
        <v>1.3280418822085428E-2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6.6855484878852595E-3</v>
      </c>
      <c r="K157" s="136"/>
      <c r="L157" s="136"/>
      <c r="M157" s="136"/>
      <c r="N157" s="136"/>
      <c r="O157" s="136"/>
      <c r="P157" s="136"/>
      <c r="Q157" s="292">
        <f t="shared" si="93"/>
        <v>6.6855484878852595E-3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5.2055319970253037E-3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5.2055319970253037E-3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1.9071787674298145E-2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1.9071787674298145E-2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9.1473129006693826E-2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9.1473129006693826E-2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3.1689122304446184E-2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3.1689122304446184E-2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0.38200152337362525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0.38200152337362525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3.0977943394263727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3.0977943394263727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4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1.8716180360116502E-5</v>
      </c>
      <c r="P169" s="296" t="str">
        <f t="shared" ca="1" si="100"/>
        <v/>
      </c>
      <c r="Q169" s="292">
        <f t="shared" ca="1" si="98"/>
        <v>1.8716180360116502E-5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1.1228960300003368E-4</v>
      </c>
      <c r="O170" s="296">
        <f t="shared" ca="1" si="101"/>
        <v>1.0863183472070652E-5</v>
      </c>
      <c r="P170" s="296" t="str">
        <f t="shared" ca="1" si="101"/>
        <v/>
      </c>
      <c r="Q170" s="292">
        <f t="shared" ca="1" si="98"/>
        <v>1.2315278647210434E-4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7.8786980545426434E-4</v>
      </c>
      <c r="N171" s="296">
        <f t="shared" ca="1" si="102"/>
        <v>5.7663756103873597E-5</v>
      </c>
      <c r="O171" s="296">
        <f t="shared" ca="1" si="102"/>
        <v>1.0863183472070652E-5</v>
      </c>
      <c r="P171" s="296" t="str">
        <f t="shared" ca="1" si="102"/>
        <v/>
      </c>
      <c r="Q171" s="292">
        <f t="shared" ca="1" si="98"/>
        <v>8.5639674503020858E-4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1.3660661105997858E-3</v>
      </c>
      <c r="M172" s="296">
        <f t="shared" ca="1" si="103"/>
        <v>2.4723353782973563E-4</v>
      </c>
      <c r="N172" s="296">
        <f t="shared" ca="1" si="103"/>
        <v>5.7663756103873597E-5</v>
      </c>
      <c r="O172" s="296">
        <f t="shared" ca="1" si="103"/>
        <v>1.0863183472070652E-5</v>
      </c>
      <c r="P172" s="296" t="str">
        <f t="shared" ca="1" si="103"/>
        <v/>
      </c>
      <c r="Q172" s="292">
        <f t="shared" ca="1" si="98"/>
        <v>1.6818265880054657E-3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2.0871379754211512E-3</v>
      </c>
      <c r="L173" s="296">
        <f t="shared" ca="1" si="104"/>
        <v>4.4092742740539257E-4</v>
      </c>
      <c r="M173" s="296">
        <f t="shared" ca="1" si="104"/>
        <v>2.4723353782973563E-4</v>
      </c>
      <c r="N173" s="296">
        <f t="shared" ca="1" si="104"/>
        <v>5.7663756103873597E-5</v>
      </c>
      <c r="O173" s="296">
        <f t="shared" ca="1" si="104"/>
        <v>1.0863183472070652E-5</v>
      </c>
      <c r="P173" s="296" t="str">
        <f t="shared" ca="1" si="104"/>
        <v/>
      </c>
      <c r="Q173" s="292">
        <f t="shared" ca="1" si="98"/>
        <v>2.8438258802322234E-3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6.9620734325815943E-4</v>
      </c>
      <c r="K174" s="296">
        <f t="shared" ca="1" si="105"/>
        <v>2.8346372724335047E-4</v>
      </c>
      <c r="L174" s="296">
        <f t="shared" ca="1" si="105"/>
        <v>4.4092742740539257E-4</v>
      </c>
      <c r="M174" s="296">
        <f t="shared" ca="1" si="105"/>
        <v>2.4723353782973563E-4</v>
      </c>
      <c r="N174" s="296">
        <f t="shared" ca="1" si="105"/>
        <v>5.7663756103873597E-5</v>
      </c>
      <c r="O174" s="296">
        <f t="shared" ca="1" si="105"/>
        <v>1.0863183472070652E-5</v>
      </c>
      <c r="P174" s="296" t="str">
        <f t="shared" ca="1" si="105"/>
        <v/>
      </c>
      <c r="Q174" s="292">
        <f t="shared" ca="1" si="98"/>
        <v>1.7363589753125826E-3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5.9192890166294497E-4</v>
      </c>
      <c r="J175" s="296">
        <f t="shared" ca="1" si="106"/>
        <v>6.566251660094599E-5</v>
      </c>
      <c r="K175" s="296">
        <f t="shared" ca="1" si="106"/>
        <v>2.8346372724335047E-4</v>
      </c>
      <c r="L175" s="296">
        <f t="shared" ca="1" si="106"/>
        <v>4.4092742740539257E-4</v>
      </c>
      <c r="M175" s="296">
        <f t="shared" ca="1" si="106"/>
        <v>2.4723353782973563E-4</v>
      </c>
      <c r="N175" s="296">
        <f t="shared" ca="1" si="106"/>
        <v>5.7663756103873597E-5</v>
      </c>
      <c r="O175" s="296">
        <f t="shared" ca="1" si="106"/>
        <v>1.0863183472070652E-5</v>
      </c>
      <c r="P175" s="296" t="str">
        <f t="shared" ca="1" si="106"/>
        <v/>
      </c>
      <c r="Q175" s="292">
        <f t="shared" ca="1" si="98"/>
        <v>1.6977430503183138E-3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1.2567497937886159E-3</v>
      </c>
      <c r="I176" s="296">
        <f t="shared" ca="1" si="107"/>
        <v>6.0436772364118655E-5</v>
      </c>
      <c r="J176" s="296">
        <f t="shared" ca="1" si="107"/>
        <v>6.566251660094599E-5</v>
      </c>
      <c r="K176" s="296">
        <f t="shared" ca="1" si="107"/>
        <v>2.8346372724335047E-4</v>
      </c>
      <c r="L176" s="296">
        <f t="shared" ca="1" si="107"/>
        <v>4.4092742740539257E-4</v>
      </c>
      <c r="M176" s="296">
        <f t="shared" ca="1" si="107"/>
        <v>2.4723353782973563E-4</v>
      </c>
      <c r="N176" s="296">
        <f t="shared" ca="1" si="107"/>
        <v>5.7663756103873597E-5</v>
      </c>
      <c r="O176" s="296">
        <f t="shared" ca="1" si="107"/>
        <v>1.0863183472070652E-5</v>
      </c>
      <c r="P176" s="296" t="str">
        <f t="shared" ca="1" si="107"/>
        <v/>
      </c>
      <c r="Q176" s="292">
        <f t="shared" ca="1" si="98"/>
        <v>2.4230007148081036E-3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6.889499079874772E-3</v>
      </c>
      <c r="H177" s="296">
        <f t="shared" ca="1" si="108"/>
        <v>7.7694720865542773E-5</v>
      </c>
      <c r="I177" s="296">
        <f t="shared" ca="1" si="108"/>
        <v>6.0436772364118655E-5</v>
      </c>
      <c r="J177" s="296">
        <f t="shared" ca="1" si="108"/>
        <v>6.566251660094599E-5</v>
      </c>
      <c r="K177" s="296">
        <f t="shared" ca="1" si="108"/>
        <v>2.8346372724335047E-4</v>
      </c>
      <c r="L177" s="296">
        <f t="shared" ca="1" si="108"/>
        <v>4.4092742740539257E-4</v>
      </c>
      <c r="M177" s="296">
        <f t="shared" ca="1" si="108"/>
        <v>2.4723353782973563E-4</v>
      </c>
      <c r="N177" s="296">
        <f t="shared" ca="1" si="108"/>
        <v>5.7663756103873597E-5</v>
      </c>
      <c r="O177" s="296">
        <f t="shared" ca="1" si="108"/>
        <v>1.0863183472070652E-5</v>
      </c>
      <c r="P177" s="296" t="str">
        <f t="shared" ca="1" si="108"/>
        <v/>
      </c>
      <c r="Q177" s="292">
        <f t="shared" ca="1" si="98"/>
        <v>8.1334447217598031E-3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2.2248255554901232E-3</v>
      </c>
      <c r="G178" s="296">
        <f t="shared" ca="1" si="109"/>
        <v>4.8255316571880715E-4</v>
      </c>
      <c r="H178" s="296">
        <f t="shared" ca="1" si="109"/>
        <v>7.7694720865542773E-5</v>
      </c>
      <c r="I178" s="296">
        <f t="shared" ca="1" si="109"/>
        <v>6.0436772364118655E-5</v>
      </c>
      <c r="J178" s="296">
        <f t="shared" ca="1" si="109"/>
        <v>6.566251660094599E-5</v>
      </c>
      <c r="K178" s="296">
        <f t="shared" ca="1" si="109"/>
        <v>2.8346372724335047E-4</v>
      </c>
      <c r="L178" s="296">
        <f t="shared" ca="1" si="109"/>
        <v>4.4092742740539257E-4</v>
      </c>
      <c r="M178" s="296">
        <f t="shared" ca="1" si="109"/>
        <v>2.4723353782973563E-4</v>
      </c>
      <c r="N178" s="296">
        <f t="shared" ca="1" si="109"/>
        <v>5.7663756103873597E-5</v>
      </c>
      <c r="O178" s="296">
        <f t="shared" ca="1" si="109"/>
        <v>1.0863183472070652E-5</v>
      </c>
      <c r="P178" s="296" t="str">
        <f t="shared" ca="1" si="109"/>
        <v/>
      </c>
      <c r="Q178" s="292">
        <f t="shared" ca="1" si="98"/>
        <v>3.9513243630939603E-3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2.7845303741289414E-2</v>
      </c>
      <c r="F179" s="296">
        <f t="shared" ca="1" si="110"/>
        <v>1.4595318636463902E-4</v>
      </c>
      <c r="G179" s="296">
        <f t="shared" ca="1" si="110"/>
        <v>4.8255316571880715E-4</v>
      </c>
      <c r="H179" s="296">
        <f t="shared" ca="1" si="110"/>
        <v>7.7694720865542773E-5</v>
      </c>
      <c r="I179" s="296">
        <f t="shared" ca="1" si="110"/>
        <v>6.0436772364118655E-5</v>
      </c>
      <c r="J179" s="296">
        <f t="shared" ca="1" si="110"/>
        <v>6.566251660094599E-5</v>
      </c>
      <c r="K179" s="296">
        <f t="shared" ca="1" si="110"/>
        <v>2.8346372724335047E-4</v>
      </c>
      <c r="L179" s="296">
        <f t="shared" ca="1" si="110"/>
        <v>4.4092742740539257E-4</v>
      </c>
      <c r="M179" s="296">
        <f t="shared" ca="1" si="110"/>
        <v>2.4723353782973563E-4</v>
      </c>
      <c r="N179" s="296">
        <f t="shared" ca="1" si="110"/>
        <v>5.7663756103873597E-5</v>
      </c>
      <c r="O179" s="296">
        <f t="shared" ca="1" si="110"/>
        <v>1.0863183472070652E-5</v>
      </c>
      <c r="P179" s="296" t="str">
        <f t="shared" ca="1" si="110"/>
        <v/>
      </c>
      <c r="Q179" s="292">
        <f t="shared" ca="1" si="98"/>
        <v>2.9717755735257891E-2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9.1366967784262912E-2</v>
      </c>
      <c r="E180" s="297">
        <f t="shared" ca="1" si="111"/>
        <v>1.8918310186826629E-3</v>
      </c>
      <c r="F180" s="297">
        <f t="shared" ca="1" si="111"/>
        <v>1.4595318636463902E-4</v>
      </c>
      <c r="G180" s="297">
        <f t="shared" ca="1" si="111"/>
        <v>4.8255316571880715E-4</v>
      </c>
      <c r="H180" s="297">
        <f t="shared" ca="1" si="111"/>
        <v>7.7694720865542773E-5</v>
      </c>
      <c r="I180" s="297">
        <f t="shared" ca="1" si="111"/>
        <v>6.0436772364118655E-5</v>
      </c>
      <c r="J180" s="297">
        <f t="shared" ca="1" si="111"/>
        <v>6.566251660094599E-5</v>
      </c>
      <c r="K180" s="297">
        <f t="shared" ca="1" si="111"/>
        <v>2.8346372724335047E-4</v>
      </c>
      <c r="L180" s="297">
        <f t="shared" ca="1" si="111"/>
        <v>4.4092742740539257E-4</v>
      </c>
      <c r="M180" s="297">
        <f t="shared" ca="1" si="111"/>
        <v>2.4723353782973563E-4</v>
      </c>
      <c r="N180" s="297">
        <f t="shared" ca="1" si="111"/>
        <v>5.7663756103873597E-5</v>
      </c>
      <c r="O180" s="297">
        <f t="shared" ca="1" si="111"/>
        <v>1.0863183472070652E-5</v>
      </c>
      <c r="P180" s="297" t="str">
        <f t="shared" ca="1" si="111"/>
        <v/>
      </c>
      <c r="Q180" s="293">
        <f t="shared" ca="1" si="98"/>
        <v>9.5131250796914049E-2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4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402916.32413877104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5814204.8142081397</v>
      </c>
      <c r="F186" s="35">
        <f t="shared" ca="1" si="113"/>
        <v>10574386.459435292</v>
      </c>
      <c r="G186" s="35">
        <f t="shared" ca="1" si="113"/>
        <v>9416597.4254313223</v>
      </c>
      <c r="H186" s="35">
        <f t="shared" ca="1" si="113"/>
        <v>14302150.741798284</v>
      </c>
      <c r="I186" s="35">
        <f t="shared" ca="1" si="113"/>
        <v>6963784.8153835442</v>
      </c>
      <c r="J186" s="35">
        <f t="shared" ca="1" si="113"/>
        <v>5339499.6980032632</v>
      </c>
      <c r="K186" s="35">
        <f t="shared" ca="1" si="113"/>
        <v>6437630.8202641988</v>
      </c>
      <c r="L186" s="35">
        <f t="shared" ca="1" si="113"/>
        <v>4154815.7550612823</v>
      </c>
      <c r="M186" s="35">
        <f t="shared" ca="1" si="113"/>
        <v>5061779.1548807593</v>
      </c>
      <c r="N186" s="35">
        <f t="shared" ca="1" si="113"/>
        <v>5073777.5688462295</v>
      </c>
      <c r="O186" s="35">
        <f t="shared" ca="1" si="113"/>
        <v>5637683.2627669899</v>
      </c>
      <c r="P186" s="130">
        <f t="shared" ca="1" si="113"/>
        <v>2447411.0727423783</v>
      </c>
      <c r="Q186" s="294">
        <f ca="1"/>
        <v>557360.96873723913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10574386.459435292</v>
      </c>
      <c r="F187" s="35">
        <f t="shared" ca="1" si="113"/>
        <v>126545600.63053013</v>
      </c>
      <c r="G187" s="35">
        <f t="shared" ca="1" si="113"/>
        <v>112690129.27306494</v>
      </c>
      <c r="H187" s="35">
        <f t="shared" ca="1" si="113"/>
        <v>171156431.90005937</v>
      </c>
      <c r="I187" s="35">
        <f t="shared" ca="1" si="113"/>
        <v>83336875.903392807</v>
      </c>
      <c r="J187" s="35">
        <f t="shared" ca="1" si="113"/>
        <v>63898761.308033518</v>
      </c>
      <c r="K187" s="35">
        <f t="shared" ca="1" si="113"/>
        <v>77040295.615548253</v>
      </c>
      <c r="L187" s="35">
        <f t="shared" ca="1" si="113"/>
        <v>49721433.697392754</v>
      </c>
      <c r="M187" s="35">
        <f t="shared" ca="1" si="113"/>
        <v>60575229.198469296</v>
      </c>
      <c r="N187" s="35">
        <f t="shared" ca="1" si="113"/>
        <v>60718816.394539602</v>
      </c>
      <c r="O187" s="35">
        <f t="shared" ca="1" si="113"/>
        <v>67467178.108944863</v>
      </c>
      <c r="P187" s="130">
        <f t="shared" ca="1" si="113"/>
        <v>29288612.193064667</v>
      </c>
      <c r="Q187" s="294">
        <f ca="1"/>
        <v>1013681.2288466815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9416597.4254313223</v>
      </c>
      <c r="F188" s="35">
        <f t="shared" ca="1" si="113"/>
        <v>112690129.27306494</v>
      </c>
      <c r="G188" s="35">
        <f t="shared" ca="1" si="113"/>
        <v>697839370.96708488</v>
      </c>
      <c r="H188" s="35">
        <f t="shared" ca="1" si="113"/>
        <v>1059894930.8567033</v>
      </c>
      <c r="I188" s="35">
        <f t="shared" ca="1" si="113"/>
        <v>516067852.91607577</v>
      </c>
      <c r="J188" s="35">
        <f t="shared" ca="1" si="113"/>
        <v>395696337.24284059</v>
      </c>
      <c r="K188" s="35">
        <f t="shared" ca="1" si="113"/>
        <v>477075958.45595086</v>
      </c>
      <c r="L188" s="35">
        <f t="shared" ca="1" si="113"/>
        <v>307902513.19077641</v>
      </c>
      <c r="M188" s="35">
        <f t="shared" ca="1" si="113"/>
        <v>375115195.20592606</v>
      </c>
      <c r="N188" s="35">
        <f t="shared" ca="1" si="113"/>
        <v>376004366.23830485</v>
      </c>
      <c r="O188" s="35">
        <f t="shared" ca="1" si="113"/>
        <v>417793940.21623206</v>
      </c>
      <c r="P188" s="130">
        <f t="shared" ca="1" si="113"/>
        <v>181371224.26917282</v>
      </c>
      <c r="Q188" s="294">
        <f ca="1"/>
        <v>902693.32281198655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14302150.741798284</v>
      </c>
      <c r="F189" s="35">
        <f t="shared" ca="1" si="113"/>
        <v>171156431.90005937</v>
      </c>
      <c r="G189" s="35">
        <f t="shared" ca="1" si="113"/>
        <v>1059894930.8567033</v>
      </c>
      <c r="H189" s="35">
        <f t="shared" ca="1" si="113"/>
        <v>3161377573.5234132</v>
      </c>
      <c r="I189" s="35">
        <f t="shared" ca="1" si="113"/>
        <v>1539289687.2396085</v>
      </c>
      <c r="J189" s="35">
        <f t="shared" ca="1" si="113"/>
        <v>1180254278.1044776</v>
      </c>
      <c r="K189" s="35">
        <f t="shared" ca="1" si="113"/>
        <v>1422987498.1199813</v>
      </c>
      <c r="L189" s="35">
        <f t="shared" ca="1" si="113"/>
        <v>918389240.00328064</v>
      </c>
      <c r="M189" s="35">
        <f t="shared" ca="1" si="113"/>
        <v>1118866343.3396511</v>
      </c>
      <c r="N189" s="35">
        <f t="shared" ca="1" si="113"/>
        <v>1121518498.075892</v>
      </c>
      <c r="O189" s="35">
        <f t="shared" ca="1" si="113"/>
        <v>1246165402.3441584</v>
      </c>
      <c r="P189" s="130">
        <f t="shared" ca="1" si="113"/>
        <v>540980906.87497509</v>
      </c>
      <c r="Q189" s="294">
        <f ca="1"/>
        <v>1371031.9548762545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6963784.8153835442</v>
      </c>
      <c r="F190" s="35">
        <f t="shared" ca="1" si="113"/>
        <v>83336875.903392807</v>
      </c>
      <c r="G190" s="35">
        <f t="shared" ca="1" si="113"/>
        <v>516067852.91607577</v>
      </c>
      <c r="H190" s="35">
        <f t="shared" ca="1" si="113"/>
        <v>1539289687.2396085</v>
      </c>
      <c r="I190" s="35">
        <f t="shared" ca="1" si="113"/>
        <v>1267319564.996233</v>
      </c>
      <c r="J190" s="35">
        <f t="shared" ca="1" si="113"/>
        <v>971720495.96111989</v>
      </c>
      <c r="K190" s="35">
        <f t="shared" ca="1" si="113"/>
        <v>1171566282.8524981</v>
      </c>
      <c r="L190" s="35">
        <f t="shared" ca="1" si="113"/>
        <v>756123205.25928724</v>
      </c>
      <c r="M190" s="35">
        <f t="shared" ca="1" si="113"/>
        <v>921178917.31799161</v>
      </c>
      <c r="N190" s="35">
        <f t="shared" ca="1" si="113"/>
        <v>923362474.84747958</v>
      </c>
      <c r="O190" s="35">
        <f t="shared" ca="1" si="113"/>
        <v>1025986082.2197008</v>
      </c>
      <c r="P190" s="130">
        <f t="shared" ca="1" si="113"/>
        <v>445397440.9466306</v>
      </c>
      <c r="Q190" s="294">
        <f ca="1"/>
        <v>667561.94093731185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5339499.6980032632</v>
      </c>
      <c r="F191" s="35">
        <f t="shared" ca="1" si="113"/>
        <v>63898761.308033518</v>
      </c>
      <c r="G191" s="35">
        <f t="shared" ca="1" si="113"/>
        <v>395696337.24284059</v>
      </c>
      <c r="H191" s="35">
        <f t="shared" ca="1" si="113"/>
        <v>1180254278.1044776</v>
      </c>
      <c r="I191" s="35">
        <f t="shared" ca="1" si="113"/>
        <v>971720495.96111989</v>
      </c>
      <c r="J191" s="35">
        <f t="shared" ca="1" si="113"/>
        <v>454917978.68850034</v>
      </c>
      <c r="K191" s="35">
        <f t="shared" ca="1" si="113"/>
        <v>548477229.31654942</v>
      </c>
      <c r="L191" s="35">
        <f t="shared" ca="1" si="113"/>
        <v>353984547.62015021</v>
      </c>
      <c r="M191" s="35">
        <f t="shared" ca="1" si="113"/>
        <v>431256573.07688326</v>
      </c>
      <c r="N191" s="35">
        <f t="shared" ca="1" si="113"/>
        <v>432278821.32809693</v>
      </c>
      <c r="O191" s="35">
        <f t="shared" ca="1" si="113"/>
        <v>480322805.40123016</v>
      </c>
      <c r="P191" s="130">
        <f t="shared" ca="1" si="113"/>
        <v>208516033.56175274</v>
      </c>
      <c r="Q191" s="294">
        <f ca="1"/>
        <v>511854.81408890005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6437630.8202641988</v>
      </c>
      <c r="F192" s="35">
        <f t="shared" ca="1" si="113"/>
        <v>77040295.615548253</v>
      </c>
      <c r="G192" s="35">
        <f t="shared" ca="1" si="113"/>
        <v>477075958.45595086</v>
      </c>
      <c r="H192" s="35">
        <f t="shared" ca="1" si="113"/>
        <v>1422987498.1199813</v>
      </c>
      <c r="I192" s="35">
        <f t="shared" ca="1" si="113"/>
        <v>1171566282.8524981</v>
      </c>
      <c r="J192" s="35">
        <f t="shared" ca="1" si="113"/>
        <v>548477229.31654942</v>
      </c>
      <c r="K192" s="35">
        <f t="shared" ca="1" si="113"/>
        <v>646571486.2589612</v>
      </c>
      <c r="L192" s="35">
        <f t="shared" ca="1" si="113"/>
        <v>417294105.99719238</v>
      </c>
      <c r="M192" s="35">
        <f t="shared" ca="1" si="113"/>
        <v>508386107.04171532</v>
      </c>
      <c r="N192" s="35">
        <f t="shared" ca="1" si="113"/>
        <v>509591182.7235927</v>
      </c>
      <c r="O192" s="35">
        <f t="shared" ca="1" si="113"/>
        <v>566227754.90485883</v>
      </c>
      <c r="P192" s="130">
        <f t="shared" ca="1" si="113"/>
        <v>245808785.7117497</v>
      </c>
      <c r="Q192" s="294">
        <f ca="1"/>
        <v>617123.79680656944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4154815.7550612823</v>
      </c>
      <c r="F193" s="35">
        <f t="shared" ca="1" si="113"/>
        <v>49721433.697392754</v>
      </c>
      <c r="G193" s="35">
        <f t="shared" ca="1" si="113"/>
        <v>307902513.19077641</v>
      </c>
      <c r="H193" s="35">
        <f t="shared" ca="1" si="113"/>
        <v>918389240.00328064</v>
      </c>
      <c r="I193" s="35">
        <f t="shared" ca="1" si="113"/>
        <v>756123205.25928724</v>
      </c>
      <c r="J193" s="35">
        <f t="shared" ca="1" si="113"/>
        <v>353984547.62015021</v>
      </c>
      <c r="K193" s="35">
        <f t="shared" ca="1" si="113"/>
        <v>417294105.99719238</v>
      </c>
      <c r="L193" s="35">
        <f t="shared" ca="1" si="113"/>
        <v>384370044.32588422</v>
      </c>
      <c r="M193" s="35">
        <f t="shared" ca="1" si="113"/>
        <v>468274983.25510162</v>
      </c>
      <c r="N193" s="35">
        <f t="shared" ca="1" si="113"/>
        <v>469384979.74583167</v>
      </c>
      <c r="O193" s="35">
        <f t="shared" ca="1" si="113"/>
        <v>521552986.54707289</v>
      </c>
      <c r="P193" s="130">
        <f t="shared" ca="1" si="113"/>
        <v>226414733.64196691</v>
      </c>
      <c r="Q193" s="294">
        <f ca="1"/>
        <v>398288.70983470662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5061779.1548807593</v>
      </c>
      <c r="F194" s="35">
        <f t="shared" ca="1" si="113"/>
        <v>60575229.198469296</v>
      </c>
      <c r="G194" s="35">
        <f t="shared" ca="1" si="113"/>
        <v>375115195.20592606</v>
      </c>
      <c r="H194" s="35">
        <f t="shared" ca="1" si="113"/>
        <v>1118866343.3396511</v>
      </c>
      <c r="I194" s="35">
        <f t="shared" ca="1" si="113"/>
        <v>921178917.31799161</v>
      </c>
      <c r="J194" s="35">
        <f t="shared" ca="1" si="113"/>
        <v>431256573.07688326</v>
      </c>
      <c r="K194" s="35">
        <f t="shared" ca="1" si="113"/>
        <v>508386107.04171532</v>
      </c>
      <c r="L194" s="35">
        <f t="shared" ca="1" si="113"/>
        <v>468274983.25510162</v>
      </c>
      <c r="M194" s="35">
        <f t="shared" ca="1" si="113"/>
        <v>1915020191.0172451</v>
      </c>
      <c r="N194" s="35">
        <f t="shared" ca="1" si="113"/>
        <v>1919559544.5332716</v>
      </c>
      <c r="O194" s="35">
        <f t="shared" ca="1" si="113"/>
        <v>2132901683.0670271</v>
      </c>
      <c r="P194" s="130">
        <f t="shared" ca="1" si="113"/>
        <v>925927717.62900782</v>
      </c>
      <c r="Q194" s="294">
        <f ca="1"/>
        <v>485231.98329788109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5073777.5688462295</v>
      </c>
      <c r="F195" s="35">
        <f t="shared" ca="1" si="113"/>
        <v>60718816.394539602</v>
      </c>
      <c r="G195" s="35">
        <f t="shared" ca="1" si="113"/>
        <v>376004366.23830485</v>
      </c>
      <c r="H195" s="35">
        <f t="shared" ca="1" si="113"/>
        <v>1121518498.075892</v>
      </c>
      <c r="I195" s="35">
        <f t="shared" ca="1" si="113"/>
        <v>923362474.84747958</v>
      </c>
      <c r="J195" s="35">
        <f t="shared" ca="1" si="113"/>
        <v>432278821.32809693</v>
      </c>
      <c r="K195" s="35">
        <f t="shared" ca="1" si="113"/>
        <v>509591182.7235927</v>
      </c>
      <c r="L195" s="35">
        <f t="shared" ca="1" si="113"/>
        <v>469384979.74583167</v>
      </c>
      <c r="M195" s="35">
        <f t="shared" ca="1" si="113"/>
        <v>1919559544.5332716</v>
      </c>
      <c r="N195" s="35">
        <f t="shared" ca="1" si="113"/>
        <v>934755399.39526808</v>
      </c>
      <c r="O195" s="35">
        <f t="shared" ca="1" si="113"/>
        <v>1038645229.9977616</v>
      </c>
      <c r="P195" s="130">
        <f t="shared" ca="1" si="113"/>
        <v>450892985.30403072</v>
      </c>
      <c r="Q195" s="294">
        <f ca="1"/>
        <v>486382.17456991243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5637683.2627669899</v>
      </c>
      <c r="F196" s="35">
        <f t="shared" ca="1" si="113"/>
        <v>67467178.108944863</v>
      </c>
      <c r="G196" s="35">
        <f t="shared" ca="1" si="113"/>
        <v>417793940.21623206</v>
      </c>
      <c r="H196" s="35">
        <f t="shared" ca="1" si="113"/>
        <v>1246165402.3441584</v>
      </c>
      <c r="I196" s="35">
        <f t="shared" ca="1" si="113"/>
        <v>1025986082.2197008</v>
      </c>
      <c r="J196" s="35">
        <f t="shared" ca="1" si="113"/>
        <v>480322805.40123016</v>
      </c>
      <c r="K196" s="35">
        <f t="shared" ca="1" si="113"/>
        <v>566227754.90485883</v>
      </c>
      <c r="L196" s="35">
        <f t="shared" ca="1" si="113"/>
        <v>521552986.54707289</v>
      </c>
      <c r="M196" s="35">
        <f t="shared" ca="1" si="113"/>
        <v>2132901683.0670271</v>
      </c>
      <c r="N196" s="35">
        <f t="shared" ca="1" si="113"/>
        <v>1038645229.9977616</v>
      </c>
      <c r="O196" s="35">
        <f t="shared" ca="1" si="113"/>
        <v>8679801751.1307697</v>
      </c>
      <c r="P196" s="130">
        <f t="shared" ca="1" si="113"/>
        <v>3768044766.7611589</v>
      </c>
      <c r="Q196" s="294">
        <f ca="1"/>
        <v>540439.26988792897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2447411.0727423783</v>
      </c>
      <c r="F197" s="46">
        <f t="shared" ca="1" si="113"/>
        <v>29288612.193064667</v>
      </c>
      <c r="G197" s="46">
        <f t="shared" ca="1" si="113"/>
        <v>181371224.26917282</v>
      </c>
      <c r="H197" s="46">
        <f t="shared" ca="1" si="113"/>
        <v>540980906.87497509</v>
      </c>
      <c r="I197" s="46">
        <f t="shared" ca="1" si="113"/>
        <v>445397440.9466306</v>
      </c>
      <c r="J197" s="46">
        <f t="shared" ca="1" si="113"/>
        <v>208516033.56175274</v>
      </c>
      <c r="K197" s="46">
        <f t="shared" ca="1" si="113"/>
        <v>245808785.7117497</v>
      </c>
      <c r="L197" s="46">
        <f t="shared" ca="1" si="113"/>
        <v>226414733.64196691</v>
      </c>
      <c r="M197" s="46">
        <f t="shared" ca="1" si="113"/>
        <v>925927717.62900782</v>
      </c>
      <c r="N197" s="46">
        <f t="shared" ca="1" si="113"/>
        <v>450892985.30403072</v>
      </c>
      <c r="O197" s="46">
        <f t="shared" ca="1" si="113"/>
        <v>3768044766.7611589</v>
      </c>
      <c r="P197" s="131">
        <f t="shared" ca="1" si="113"/>
        <v>5236360040.5395565</v>
      </c>
      <c r="Q197" s="295">
        <f ca="1"/>
        <v>234613.58001502033</v>
      </c>
    </row>
    <row r="198" spans="1:30" ht="15.6">
      <c r="C198" s="95" t="s">
        <v>192</v>
      </c>
      <c r="D198" s="260">
        <f t="array" aca="1" ref="D198:P198" ca="1">TRANSPOSE(Q185:Q197)</f>
        <v>402916.32413877104</v>
      </c>
      <c r="E198" s="261">
        <f ca="1"/>
        <v>557360.96873723913</v>
      </c>
      <c r="F198" s="261">
        <f ca="1"/>
        <v>1013681.2288466815</v>
      </c>
      <c r="G198" s="261">
        <f ca="1"/>
        <v>902693.32281198655</v>
      </c>
      <c r="H198" s="261">
        <f ca="1"/>
        <v>1371031.9548762545</v>
      </c>
      <c r="I198" s="261">
        <f ca="1"/>
        <v>667561.94093731185</v>
      </c>
      <c r="J198" s="261">
        <f ca="1"/>
        <v>511854.81408890005</v>
      </c>
      <c r="K198" s="261">
        <f ca="1"/>
        <v>617123.79680656944</v>
      </c>
      <c r="L198" s="261">
        <f ca="1"/>
        <v>398288.70983470662</v>
      </c>
      <c r="M198" s="261">
        <f ca="1"/>
        <v>485231.98329788109</v>
      </c>
      <c r="N198" s="261">
        <f ca="1"/>
        <v>486382.17456991243</v>
      </c>
      <c r="O198" s="261">
        <f ca="1"/>
        <v>540439.26988792897</v>
      </c>
      <c r="P198" s="262">
        <f ca="1"/>
        <v>234613.58001502033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132" priority="15" stopIfTrue="1" operator="lessThan">
      <formula>1</formula>
    </cfRule>
  </conditionalFormatting>
  <conditionalFormatting sqref="D133:P145 D185:P197">
    <cfRule type="expression" dxfId="131" priority="14">
      <formula>$C133=D$132</formula>
    </cfRule>
  </conditionalFormatting>
  <conditionalFormatting sqref="R77:AA78">
    <cfRule type="expression" dxfId="130" priority="16">
      <formula>AND(#REF!&lt;=$J$1, $C77+#REF!&gt;27)</formula>
    </cfRule>
  </conditionalFormatting>
  <conditionalFormatting sqref="D77:P77">
    <cfRule type="expression" dxfId="129" priority="17">
      <formula>AND(D$63&lt;=$J$1, $C77+D$63&gt;27)</formula>
    </cfRule>
  </conditionalFormatting>
  <conditionalFormatting sqref="D146:P146 D198:P198">
    <cfRule type="expression" dxfId="128" priority="18">
      <formula>AND(D$63&lt;=$J$1-1, $C146+D$63&gt;26)</formula>
    </cfRule>
  </conditionalFormatting>
  <conditionalFormatting sqref="Q77:Q78">
    <cfRule type="expression" dxfId="127" priority="19">
      <formula>AND(#REF!&lt;=$J$1, $C77+#REF!&gt;27)</formula>
    </cfRule>
  </conditionalFormatting>
  <conditionalFormatting sqref="E97:Q97">
    <cfRule type="cellIs" dxfId="126" priority="13" stopIfTrue="1" operator="lessThan">
      <formula>1</formula>
    </cfRule>
  </conditionalFormatting>
  <conditionalFormatting sqref="E114:Q114">
    <cfRule type="cellIs" dxfId="125" priority="11" stopIfTrue="1" operator="lessThan">
      <formula>1</formula>
    </cfRule>
  </conditionalFormatting>
  <conditionalFormatting sqref="K5">
    <cfRule type="cellIs" dxfId="124" priority="12" stopIfTrue="1" operator="lessThan">
      <formula>1</formula>
    </cfRule>
  </conditionalFormatting>
  <conditionalFormatting sqref="O5">
    <cfRule type="cellIs" dxfId="123" priority="10" stopIfTrue="1" operator="lessThan">
      <formula>1</formula>
    </cfRule>
  </conditionalFormatting>
  <conditionalFormatting sqref="E149:Q149">
    <cfRule type="cellIs" dxfId="122" priority="9" stopIfTrue="1" operator="lessThan">
      <formula>1</formula>
    </cfRule>
  </conditionalFormatting>
  <conditionalFormatting sqref="E166:Q166">
    <cfRule type="cellIs" dxfId="121" priority="8" stopIfTrue="1" operator="lessThan">
      <formula>1</formula>
    </cfRule>
  </conditionalFormatting>
  <conditionalFormatting sqref="Q183">
    <cfRule type="cellIs" dxfId="120" priority="7" stopIfTrue="1" operator="lessThan">
      <formula>1</formula>
    </cfRule>
  </conditionalFormatting>
  <conditionalFormatting sqref="E96:Q96">
    <cfRule type="cellIs" dxfId="119" priority="6" stopIfTrue="1" operator="lessThan">
      <formula>1</formula>
    </cfRule>
  </conditionalFormatting>
  <conditionalFormatting sqref="E113:Q113">
    <cfRule type="cellIs" dxfId="118" priority="5" stopIfTrue="1" operator="lessThan">
      <formula>1</formula>
    </cfRule>
  </conditionalFormatting>
  <conditionalFormatting sqref="Q130">
    <cfRule type="cellIs" dxfId="117" priority="4" stopIfTrue="1" operator="lessThan">
      <formula>1</formula>
    </cfRule>
  </conditionalFormatting>
  <conditionalFormatting sqref="E148:Q148">
    <cfRule type="cellIs" dxfId="116" priority="3" stopIfTrue="1" operator="lessThan">
      <formula>1</formula>
    </cfRule>
  </conditionalFormatting>
  <conditionalFormatting sqref="E165:Q165">
    <cfRule type="cellIs" dxfId="115" priority="2" stopIfTrue="1" operator="lessThan">
      <formula>1</formula>
    </cfRule>
  </conditionalFormatting>
  <conditionalFormatting sqref="Q182">
    <cfRule type="cellIs" dxfId="114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68DA-CA42-406C-AAA5-5C5F7ABEC05C}">
  <sheetPr codeName="Sheet30">
    <tabColor theme="9" tint="0.79998168889431442"/>
    <pageSetUpPr fitToPage="1"/>
  </sheetPr>
  <dimension ref="A1:AP202"/>
  <sheetViews>
    <sheetView topLeftCell="A28" zoomScaleNormal="100" workbookViewId="0">
      <selection activeCell="O40" sqref="O40: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199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5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5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-3.2902412117546485E-2</v>
      </c>
      <c r="E9" s="150">
        <f ca="1">SUMPRODUCT(J40:J52, M40:M52)</f>
        <v>-5.9680592004173697E-3</v>
      </c>
      <c r="F9" s="150" cm="1">
        <f t="array" aca="1" ref="F9" ca="1">MMULT(TRANSPOSE(S183:S195), MMULT(D183:P195, S183:S195))</f>
        <v>2.7786495322709341E-3</v>
      </c>
      <c r="G9" s="160" cm="1">
        <f t="array" aca="1" ref="G9" ca="1">MMULT(TRANSPOSE(R183:R195), MMULT(D183:P195, R183:R195))</f>
        <v>1.6025794497628442E-4</v>
      </c>
      <c r="H9" s="151">
        <f ca="1">$E$53*SQRT(EXP(2*D9+2*F9)-EXP(2*D9+F9))</f>
        <v>452771.92374693649</v>
      </c>
      <c r="I9" s="47">
        <f ca="1">IFERROR(H9/$G$53,"")</f>
        <v>0.14150485905403812</v>
      </c>
      <c r="J9" s="151">
        <f ca="1">$E$53*SQRT(EXP(2*E9+2*G9)-EXP(2*E9+G9))</f>
        <v>111485.11677724261</v>
      </c>
      <c r="K9" s="47">
        <f ca="1">IFERROR(J9/$G$53,"")</f>
        <v>3.484245579017848E-2</v>
      </c>
      <c r="L9" s="58">
        <f ca="1">SQRT(SUMSQ(L18:L31))</f>
        <v>66462.817210679961</v>
      </c>
      <c r="M9" s="46">
        <f ca="1">SQRT(SUMSQ(M18:M31))</f>
        <v>22292.734698266664</v>
      </c>
      <c r="N9" s="46">
        <f ca="1">SQRT(L9^2+H9^2)</f>
        <v>457623.99522433471</v>
      </c>
      <c r="O9" s="131">
        <f ca="1">SQRT(M9^2+J9^2)</f>
        <v>113692.11618737126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-3.2902412117546485E-2</v>
      </c>
      <c r="E10" s="154">
        <f ca="1">SUMPRODUCT(J40:J52, M40:M52)</f>
        <v>-5.9680592004173697E-3</v>
      </c>
      <c r="F10" s="154" cm="1">
        <f t="array" aca="1" ref="F10" ca="1">MMULT(TRANSPOSE(S166:S178), MMULT(D166:P178, S166:S178))</f>
        <v>4.7811712392881248E-3</v>
      </c>
      <c r="G10" s="159" cm="1">
        <f t="array" aca="1" ref="G10" ca="1">MMULT(TRANSPOSE(R166:R178), MMULT(D166:P178, R166:R178))</f>
        <v>2.2063000932459319E-4</v>
      </c>
      <c r="H10" s="156">
        <f ca="1">$E$53*SQRT(EXP(2*D10+2*F10)-EXP(2*D10+F10))</f>
        <v>594815.32762725244</v>
      </c>
      <c r="I10" s="157">
        <f ca="1">IFERROR(H10/$G$53,"")</f>
        <v>0.18589769966858585</v>
      </c>
      <c r="J10" s="156">
        <f ca="1">$E$53*SQRT(EXP(2*E10+2*G10)-EXP(2*E10+G10))</f>
        <v>130815.45759698503</v>
      </c>
      <c r="K10" s="157">
        <f ca="1">IFERROR(J10/$G$53,"")</f>
        <v>4.088376932951579E-2</v>
      </c>
      <c r="L10" s="362">
        <f ca="1">L9</f>
        <v>66462.817210679961</v>
      </c>
      <c r="M10" s="155">
        <f ca="1">M9</f>
        <v>22292.734698266664</v>
      </c>
      <c r="N10" s="155">
        <f ca="1">SQRT(L10^2+H10^2)</f>
        <v>598516.98392935842</v>
      </c>
      <c r="O10" s="158">
        <f ca="1">SQRT(M10^2+J10^2)</f>
        <v>132701.35631046086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-3.2902412117546485E-2</v>
      </c>
      <c r="E11" s="154">
        <f ca="1">SUMPRODUCT(J40:J52, M40:M52)</f>
        <v>-5.9680592004173697E-3</v>
      </c>
      <c r="F11" s="154" cm="1">
        <f t="array" aca="1" ref="F11" ca="1">MMULT(TRANSPOSE(S149:S161), MMULT(D149:P161, S149:S161))</f>
        <v>1.7069689007495766E-3</v>
      </c>
      <c r="G11" s="159" cm="1">
        <f t="array" aca="1" ref="G11" ca="1">MMULT(TRANSPOSE(R149:R161), MMULT(D149:P161, R149:R161))</f>
        <v>1.2889725348126489E-4</v>
      </c>
      <c r="H11" s="156">
        <f ca="1">$E$53*SQRT(EXP(2*D11+2*F11)-EXP(2*D11+F11))</f>
        <v>354589.84524573461</v>
      </c>
      <c r="I11" s="157">
        <f ca="1">IFERROR(H11/$G$53,"")</f>
        <v>0.11082000327726893</v>
      </c>
      <c r="J11" s="156">
        <f ca="1">$E$53*SQRT(EXP(2*E11+2*G11)-EXP(2*E11+G11))</f>
        <v>99981.287556210518</v>
      </c>
      <c r="K11" s="157">
        <f ca="1">IFERROR(J11/$G$53,"")</f>
        <v>3.1247162780328092E-2</v>
      </c>
      <c r="L11" s="362">
        <f ca="1">L9</f>
        <v>66462.817210679961</v>
      </c>
      <c r="M11" s="155">
        <f ca="1">M9</f>
        <v>22292.734698266664</v>
      </c>
      <c r="N11" s="155">
        <f ca="1">SQRT(L11^2+H11^2)</f>
        <v>360764.83257514762</v>
      </c>
      <c r="O11" s="158">
        <f ca="1">SQRT(M11^2+J11^2)</f>
        <v>102436.43825184942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-3.2902412117546485E-2</v>
      </c>
      <c r="E13" s="207" t="s">
        <v>32</v>
      </c>
      <c r="F13" s="154">
        <f ca="1">SUMPRODUCT(J40:J52,J40:J52,T132:T144)</f>
        <v>6.0801221120214768E-4</v>
      </c>
      <c r="G13" s="206" t="s">
        <v>32</v>
      </c>
      <c r="H13" s="156">
        <f ca="1">$E$53*SQRT(EXP(2*D13+2*F13)-EXP(2*D13+F13))</f>
        <v>211451.93532371099</v>
      </c>
      <c r="I13" s="157">
        <f ca="1">IFERROR(H13/$G$53,"")</f>
        <v>6.6085096569302809E-2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5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5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402916.32413877104</v>
      </c>
      <c r="F19" s="34">
        <f t="array" aca="1" ref="F19:F31" ca="1">'Triangle 3'!$Q$5:$Q$17</f>
        <v>402916.32413877104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559879.54238636198</v>
      </c>
      <c r="F20" s="34">
        <f ca="1"/>
        <v>551245.13477689249</v>
      </c>
      <c r="G20" s="217">
        <f t="shared" ca="1" si="2"/>
        <v>8634.4076094694901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1849.132448057697</v>
      </c>
      <c r="M20" s="35">
        <f t="shared" ref="M20:M31" ca="1" si="11">ABS(H41-1)*E41</f>
        <v>1849.132448057697</v>
      </c>
      <c r="N20" s="35">
        <f t="shared" ca="1" si="8"/>
        <v>1849.132448057697</v>
      </c>
      <c r="O20" s="130">
        <f t="shared" ca="1" si="9"/>
        <v>1849.132448057697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1000818.6712149624</v>
      </c>
      <c r="F21" s="34">
        <f ca="1"/>
        <v>971016.66341316479</v>
      </c>
      <c r="G21" s="217">
        <f t="shared" ca="1" si="2"/>
        <v>29802.00780179759</v>
      </c>
      <c r="H21" s="129">
        <f t="shared" ca="1" si="3"/>
        <v>11867.877041488846</v>
      </c>
      <c r="I21" s="36">
        <f t="shared" ca="1" si="4"/>
        <v>0.39822407672723992</v>
      </c>
      <c r="J21" s="101">
        <f t="shared" ca="1" si="5"/>
        <v>11907.203350838063</v>
      </c>
      <c r="K21" s="38">
        <f t="shared" ca="1" si="6"/>
        <v>0.3995436626293295</v>
      </c>
      <c r="L21" s="35">
        <f t="shared" ca="1" si="7"/>
        <v>13459.212098861553</v>
      </c>
      <c r="M21" s="35">
        <f t="shared" ca="1" si="11"/>
        <v>10187.421921781219</v>
      </c>
      <c r="N21" s="35">
        <f t="shared" ca="1" si="8"/>
        <v>17944.271949400434</v>
      </c>
      <c r="O21" s="130">
        <f t="shared" ca="1" si="9"/>
        <v>15670.515532381114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900215.7221624318</v>
      </c>
      <c r="F22" s="34">
        <f ca="1"/>
        <v>810125.7020115559</v>
      </c>
      <c r="G22" s="217">
        <f t="shared" ca="1" si="2"/>
        <v>90090.020150875906</v>
      </c>
      <c r="H22" s="129">
        <f t="shared" ca="1" si="3"/>
        <v>35574.442880686933</v>
      </c>
      <c r="I22" s="36">
        <f t="shared" ca="1" si="4"/>
        <v>0.3948766225283285</v>
      </c>
      <c r="J22" s="101">
        <f t="shared" ca="1" si="5"/>
        <v>25395.517031254243</v>
      </c>
      <c r="K22" s="38">
        <f t="shared" ca="1" si="6"/>
        <v>0.28189045788561001</v>
      </c>
      <c r="L22" s="35">
        <f t="shared" ca="1" si="7"/>
        <v>17249.024561952083</v>
      </c>
      <c r="M22" s="35">
        <f t="shared" ca="1" si="11"/>
        <v>5212.844678817155</v>
      </c>
      <c r="N22" s="35">
        <f t="shared" ca="1" si="8"/>
        <v>39535.677996084538</v>
      </c>
      <c r="O22" s="130">
        <f t="shared" ca="1" si="9"/>
        <v>25925.007906077804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1311871.6993911311</v>
      </c>
      <c r="F23" s="34">
        <f ca="1"/>
        <v>1122043.1231034126</v>
      </c>
      <c r="G23" s="217">
        <f t="shared" ca="1" si="2"/>
        <v>189828.57628771849</v>
      </c>
      <c r="H23" s="129">
        <f t="shared" ca="1" si="3"/>
        <v>93342.992659937532</v>
      </c>
      <c r="I23" s="36">
        <f t="shared" ca="1" si="4"/>
        <v>0.49172255560964573</v>
      </c>
      <c r="J23" s="101">
        <f t="shared" ca="1" si="5"/>
        <v>45014.97339978275</v>
      </c>
      <c r="K23" s="38">
        <f t="shared" ca="1" si="6"/>
        <v>0.23713486283305768</v>
      </c>
      <c r="L23" s="35">
        <f t="shared" ca="1" si="7"/>
        <v>35957.259020720834</v>
      </c>
      <c r="M23" s="35">
        <f t="shared" ca="1" si="11"/>
        <v>11031.88009000061</v>
      </c>
      <c r="N23" s="35">
        <f t="shared" ca="1" si="8"/>
        <v>100029.18951484292</v>
      </c>
      <c r="O23" s="130">
        <f t="shared" ca="1" si="9"/>
        <v>46347.062566071007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735326.96537248429</v>
      </c>
      <c r="F24" s="34">
        <f ca="1"/>
        <v>499537.3653259296</v>
      </c>
      <c r="G24" s="217">
        <f t="shared" ca="1" si="2"/>
        <v>235789.6000465547</v>
      </c>
      <c r="H24" s="129">
        <f t="shared" ca="1" si="3"/>
        <v>39778.596844353888</v>
      </c>
      <c r="I24" s="36">
        <f t="shared" ca="1" si="4"/>
        <v>0.1687037801349166</v>
      </c>
      <c r="J24" s="101">
        <f t="shared" ca="1" si="5"/>
        <v>64502.020275237301</v>
      </c>
      <c r="K24" s="38">
        <f t="shared" ca="1" si="6"/>
        <v>0.27355752867175614</v>
      </c>
      <c r="L24" s="35">
        <f t="shared" ca="1" si="7"/>
        <v>24486.506827457371</v>
      </c>
      <c r="M24" s="35">
        <f t="shared" ca="1" si="11"/>
        <v>4453.9139814266755</v>
      </c>
      <c r="N24" s="35">
        <f t="shared" ca="1" si="8"/>
        <v>46711.088442860731</v>
      </c>
      <c r="O24" s="130">
        <f t="shared" ca="1" si="9"/>
        <v>64655.610501649986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527717.75534029678</v>
      </c>
      <c r="F25" s="34">
        <f ca="1"/>
        <v>330159.74597507261</v>
      </c>
      <c r="G25" s="217">
        <f t="shared" ca="1" si="2"/>
        <v>197558.00936522416</v>
      </c>
      <c r="H25" s="129">
        <f t="shared" ca="1" si="3"/>
        <v>15769.434642637376</v>
      </c>
      <c r="I25" s="36">
        <f t="shared" ca="1" si="4"/>
        <v>7.9821793574992583E-2</v>
      </c>
      <c r="J25" s="101">
        <f t="shared" ca="1" si="5"/>
        <v>32092.836222605787</v>
      </c>
      <c r="K25" s="38">
        <f t="shared" ca="1" si="6"/>
        <v>0.16244765942784925</v>
      </c>
      <c r="L25" s="35">
        <f t="shared" ca="1" si="7"/>
        <v>13912.169748436498</v>
      </c>
      <c r="M25" s="35">
        <f t="shared" ca="1" si="11"/>
        <v>3787.0253780377175</v>
      </c>
      <c r="N25" s="35">
        <f t="shared" ca="1" si="8"/>
        <v>21029.111632632594</v>
      </c>
      <c r="O25" s="130">
        <f t="shared" ca="1" si="9"/>
        <v>32315.502441164361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674388.85759447282</v>
      </c>
      <c r="F26" s="34">
        <f ca="1"/>
        <v>353992.7206647495</v>
      </c>
      <c r="G26" s="217">
        <f t="shared" ca="1" si="2"/>
        <v>320396.13692972332</v>
      </c>
      <c r="H26" s="129">
        <f t="shared" ca="1" si="3"/>
        <v>47787.754569947429</v>
      </c>
      <c r="I26" s="36">
        <f t="shared" ca="1" si="4"/>
        <v>0.14915209349240482</v>
      </c>
      <c r="J26" s="101">
        <f t="shared" ca="1" si="5"/>
        <v>32742.229729132439</v>
      </c>
      <c r="K26" s="38">
        <f t="shared" ca="1" si="6"/>
        <v>0.10219296038614292</v>
      </c>
      <c r="L26" s="35">
        <f t="shared" ca="1" si="7"/>
        <v>13801.607927180143</v>
      </c>
      <c r="M26" s="35">
        <f t="shared" ca="1" si="11"/>
        <v>4084.9277756924594</v>
      </c>
      <c r="N26" s="35">
        <f t="shared" ca="1" si="8"/>
        <v>49740.867183967886</v>
      </c>
      <c r="O26" s="130">
        <f t="shared" ca="1" si="9"/>
        <v>32996.064046608772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540131.47013025789</v>
      </c>
      <c r="F27" s="34">
        <f ca="1"/>
        <v>197347.449793837</v>
      </c>
      <c r="G27" s="217">
        <f t="shared" ca="1" si="2"/>
        <v>342784.02033642086</v>
      </c>
      <c r="H27" s="129">
        <f t="shared" ca="1" si="3"/>
        <v>54633.866507497441</v>
      </c>
      <c r="I27" s="36">
        <f t="shared" ca="1" si="4"/>
        <v>0.15938276951731226</v>
      </c>
      <c r="J27" s="101">
        <f t="shared" ca="1" si="5"/>
        <v>30993.402298614787</v>
      </c>
      <c r="K27" s="38">
        <f t="shared" ca="1" si="6"/>
        <v>9.041670690540568E-2</v>
      </c>
      <c r="L27" s="35">
        <f t="shared" ca="1" si="7"/>
        <v>10756.133143200501</v>
      </c>
      <c r="M27" s="35">
        <f t="shared" ca="1" si="11"/>
        <v>304.07253151401898</v>
      </c>
      <c r="N27" s="35">
        <f t="shared" ca="1" si="8"/>
        <v>55682.616405421424</v>
      </c>
      <c r="O27" s="130">
        <f t="shared" ca="1" si="9"/>
        <v>30994.893872188073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562082.4716355151</v>
      </c>
      <c r="F28" s="34">
        <f ca="1"/>
        <v>188197.62060650589</v>
      </c>
      <c r="G28" s="217">
        <f t="shared" ca="1" si="2"/>
        <v>373884.85102900921</v>
      </c>
      <c r="H28" s="129">
        <f t="shared" ca="1" si="3"/>
        <v>84394.587235279454</v>
      </c>
      <c r="I28" s="36">
        <f t="shared" ca="1" si="4"/>
        <v>0.22572347342506099</v>
      </c>
      <c r="J28" s="101">
        <f t="shared" ca="1" si="5"/>
        <v>48355.384998634217</v>
      </c>
      <c r="K28" s="38">
        <f t="shared" ca="1" si="6"/>
        <v>0.12933229272475227</v>
      </c>
      <c r="L28" s="35">
        <f t="shared" ca="1" si="7"/>
        <v>14504.86839865416</v>
      </c>
      <c r="M28" s="35">
        <f t="shared" ca="1" si="11"/>
        <v>3378.8918086372992</v>
      </c>
      <c r="N28" s="35">
        <f t="shared" ca="1" si="8"/>
        <v>85631.989127168301</v>
      </c>
      <c r="O28" s="130">
        <f t="shared" ca="1" si="9"/>
        <v>48473.293350262633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524081.14065758733</v>
      </c>
      <c r="F29" s="34">
        <f ca="1"/>
        <v>147458.73186373687</v>
      </c>
      <c r="G29" s="217">
        <f t="shared" ca="1" si="2"/>
        <v>376622.40879385045</v>
      </c>
      <c r="H29" s="129">
        <f t="shared" ca="1" si="3"/>
        <v>81081.279830710482</v>
      </c>
      <c r="I29" s="36">
        <f t="shared" ca="1" si="4"/>
        <v>0.21528533071193715</v>
      </c>
      <c r="J29" s="101">
        <f t="shared" ca="1" si="5"/>
        <v>26105.41649985925</v>
      </c>
      <c r="K29" s="38">
        <f t="shared" ca="1" si="6"/>
        <v>6.9314559862391018E-2</v>
      </c>
      <c r="L29" s="35">
        <f t="shared" ca="1" si="7"/>
        <v>15084.137312358314</v>
      </c>
      <c r="M29" s="35">
        <f t="shared" ca="1" si="11"/>
        <v>1601.2364318445902</v>
      </c>
      <c r="N29" s="35">
        <f t="shared" ca="1" si="8"/>
        <v>82472.450778693717</v>
      </c>
      <c r="O29" s="130">
        <f t="shared" ca="1" si="9"/>
        <v>26154.478177585381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659943.76622260921</v>
      </c>
      <c r="F30" s="34">
        <f ca="1"/>
        <v>79252.333340266516</v>
      </c>
      <c r="G30" s="217">
        <f t="shared" ca="1" si="2"/>
        <v>580691.43288234272</v>
      </c>
      <c r="H30" s="129">
        <f t="shared" ca="1" si="3"/>
        <v>109376.09927668775</v>
      </c>
      <c r="I30" s="36">
        <f t="shared" ca="1" si="4"/>
        <v>0.18835493875600035</v>
      </c>
      <c r="J30" s="101">
        <f t="shared" ca="1" si="5"/>
        <v>53236.005936222238</v>
      </c>
      <c r="K30" s="38">
        <f t="shared" ca="1" si="6"/>
        <v>9.167692671472337E-2</v>
      </c>
      <c r="L30" s="35">
        <f t="shared" ca="1" si="7"/>
        <v>30009.581768064894</v>
      </c>
      <c r="M30" s="35">
        <f t="shared" ca="1" si="11"/>
        <v>11341.468451853456</v>
      </c>
      <c r="N30" s="35">
        <f t="shared" ca="1" si="8"/>
        <v>113418.2793507203</v>
      </c>
      <c r="O30" s="130">
        <f t="shared" ca="1" si="9"/>
        <v>54430.701214350316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458852.58762464911</v>
      </c>
      <c r="F31" s="34">
        <f ca="1"/>
        <v>5242.3537549073662</v>
      </c>
      <c r="G31" s="247">
        <f t="shared" ca="1" si="2"/>
        <v>453610.23386974173</v>
      </c>
      <c r="H31" s="58">
        <f t="shared" ca="1" si="3"/>
        <v>95548.087168044702</v>
      </c>
      <c r="I31" s="47">
        <f t="shared" ca="1" si="4"/>
        <v>0.21063917882302938</v>
      </c>
      <c r="J31" s="161">
        <f t="shared" ca="1" si="5"/>
        <v>29314.24340056923</v>
      </c>
      <c r="K31" s="49">
        <f t="shared" ca="1" si="6"/>
        <v>6.462429903860388E-2</v>
      </c>
      <c r="L31" s="46">
        <f t="shared" ca="1" si="7"/>
        <v>14299.279594469252</v>
      </c>
      <c r="M31" s="46">
        <f t="shared" ca="1" si="11"/>
        <v>6878.8992959924371</v>
      </c>
      <c r="N31" s="46">
        <f t="shared" ca="1" si="8"/>
        <v>96612.143948848767</v>
      </c>
      <c r="O31" s="131">
        <f t="shared" ca="1" si="9"/>
        <v>30110.531740110833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8858226.973871531</v>
      </c>
      <c r="F32" s="358">
        <f ca="1">SUM(F19:F31)</f>
        <v>5658535.2687688032</v>
      </c>
      <c r="G32" s="402">
        <f ca="1">SUM(G19:G31)</f>
        <v>3199691.7051027287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5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5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402916.32413877104</v>
      </c>
      <c r="F40" s="32">
        <f t="array" ref="F40:F52" ca="1">F19:F31</f>
        <v>402916.32413877104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4.548498535059263E-2</v>
      </c>
      <c r="K40" s="148">
        <f ca="1">SUM(J40:J$52)</f>
        <v>1.0000000000000002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559879.54238636198</v>
      </c>
      <c r="F41" s="32">
        <f ca="1"/>
        <v>551245.13477689249</v>
      </c>
      <c r="G41" s="217">
        <f t="shared" ca="1" si="15"/>
        <v>8634.4076094694901</v>
      </c>
      <c r="H41" s="33">
        <f t="shared" ca="1" si="16"/>
        <v>0.99669726734401443</v>
      </c>
      <c r="I41" s="148">
        <f t="shared" ca="1" si="17"/>
        <v>0.99669726734401443</v>
      </c>
      <c r="J41" s="148">
        <f t="shared" ca="1" si="18"/>
        <v>6.3204470153880463E-2</v>
      </c>
      <c r="K41" s="148">
        <f ca="1">SUM(J41:J$52)</f>
        <v>0.95451501464940736</v>
      </c>
      <c r="L41" s="149">
        <f ca="1">SUM($M$40:$M41)</f>
        <v>-3.3081987160924679E-3</v>
      </c>
      <c r="M41" s="149">
        <f t="shared" ca="1" si="19"/>
        <v>-3.3081987160924679E-3</v>
      </c>
      <c r="N41" s="108">
        <f t="shared" ca="1" si="20"/>
        <v>0</v>
      </c>
      <c r="O41" s="397">
        <f t="shared" ref="O41:O52" ca="1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1000818.6712149624</v>
      </c>
      <c r="F42" s="32">
        <f ca="1"/>
        <v>971016.66341316479</v>
      </c>
      <c r="G42" s="217">
        <f t="shared" ca="1" si="15"/>
        <v>29802.00780179759</v>
      </c>
      <c r="H42" s="33">
        <f t="shared" ca="1" si="16"/>
        <v>0.98982091140504602</v>
      </c>
      <c r="I42" s="148">
        <f t="shared" ca="1" si="17"/>
        <v>0.98655179755737121</v>
      </c>
      <c r="J42" s="148">
        <f t="shared" ca="1" si="18"/>
        <v>0.11298182742065704</v>
      </c>
      <c r="K42" s="148">
        <f ca="1">SUM(J42:J$52)</f>
        <v>0.89131054449552682</v>
      </c>
      <c r="L42" s="149">
        <f ca="1">SUM($M$40:$M42)</f>
        <v>-1.4877778813459414E-2</v>
      </c>
      <c r="M42" s="149">
        <f t="shared" ca="1" si="19"/>
        <v>-1.1569580097366946E-2</v>
      </c>
      <c r="N42" s="108">
        <f t="shared" ca="1" si="20"/>
        <v>1.4483169156103681E-4</v>
      </c>
      <c r="O42" s="397">
        <f t="shared" ca="1" si="22"/>
        <v>1.4483169156103684E-4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900215.7221624318</v>
      </c>
      <c r="F43" s="32">
        <f ca="1"/>
        <v>810125.7020115559</v>
      </c>
      <c r="G43" s="217">
        <f t="shared" ca="1" si="15"/>
        <v>90090.020150875906</v>
      </c>
      <c r="H43" s="33">
        <f t="shared" ca="1" si="16"/>
        <v>0.99420933832804514</v>
      </c>
      <c r="I43" s="148">
        <f t="shared" ca="1" si="17"/>
        <v>0.98083900987585759</v>
      </c>
      <c r="J43" s="148">
        <f t="shared" ca="1" si="18"/>
        <v>0.10162482004781914</v>
      </c>
      <c r="K43" s="148">
        <f ca="1">SUM(J43:J$52)</f>
        <v>0.77832871707486984</v>
      </c>
      <c r="L43" s="149">
        <f ca="1">SUM($M$40:$M43)</f>
        <v>-2.1361780817581305E-2</v>
      </c>
      <c r="M43" s="149">
        <f t="shared" ca="1" si="19"/>
        <v>-6.4840020041218903E-3</v>
      </c>
      <c r="N43" s="108">
        <f t="shared" ca="1" si="20"/>
        <v>1.6258424008159687E-3</v>
      </c>
      <c r="O43" s="397">
        <f t="shared" ca="1" si="22"/>
        <v>8.0524545357461201E-4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1311871.6993911311</v>
      </c>
      <c r="F44" s="32">
        <f ca="1"/>
        <v>1122043.1231034126</v>
      </c>
      <c r="G44" s="217">
        <f t="shared" ca="1" si="15"/>
        <v>189828.57628771849</v>
      </c>
      <c r="H44" s="33">
        <f t="shared" ca="1" si="16"/>
        <v>0.99159073246635265</v>
      </c>
      <c r="I44" s="148">
        <f t="shared" ca="1" si="17"/>
        <v>0.97259087223437368</v>
      </c>
      <c r="J44" s="148">
        <f t="shared" ca="1" si="18"/>
        <v>0.14809641966283588</v>
      </c>
      <c r="K44" s="148">
        <f ca="1">SUM(J44:J$52)</f>
        <v>0.67670389702705069</v>
      </c>
      <c r="L44" s="149">
        <f ca="1">SUM($M$40:$M44)</f>
        <v>-2.592975619333672E-2</v>
      </c>
      <c r="M44" s="149">
        <f t="shared" ca="1" si="19"/>
        <v>-4.5679753757554157E-3</v>
      </c>
      <c r="N44" s="108">
        <f t="shared" ca="1" si="20"/>
        <v>5.2900085763698153E-3</v>
      </c>
      <c r="O44" s="397">
        <f t="shared" ca="1" si="22"/>
        <v>1.1861135107398065E-3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735326.96537248429</v>
      </c>
      <c r="F45" s="32">
        <f ca="1"/>
        <v>499537.3653259296</v>
      </c>
      <c r="G45" s="217">
        <f t="shared" ca="1" si="15"/>
        <v>235789.6000465547</v>
      </c>
      <c r="H45" s="33">
        <f t="shared" ca="1" si="16"/>
        <v>0.99394294757139701</v>
      </c>
      <c r="I45" s="148">
        <f t="shared" ca="1" si="17"/>
        <v>0.96669983832966933</v>
      </c>
      <c r="J45" s="148">
        <f t="shared" ca="1" si="18"/>
        <v>8.3010625889517714E-2</v>
      </c>
      <c r="K45" s="148">
        <f ca="1">SUM(J45:J$52)</f>
        <v>0.52860747736421487</v>
      </c>
      <c r="L45" s="149">
        <f ca="1">SUM($M$40:$M45)</f>
        <v>-2.234932858587127E-2</v>
      </c>
      <c r="M45" s="149">
        <f t="shared" ca="1" si="19"/>
        <v>3.5804276074654518E-3</v>
      </c>
      <c r="N45" s="108">
        <f t="shared" ca="1" si="20"/>
        <v>3.0462510494576604E-3</v>
      </c>
      <c r="O45" s="397">
        <f t="shared" ca="1" si="22"/>
        <v>7.553599732004289E-3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527717.75534029678</v>
      </c>
      <c r="F46" s="32">
        <f ca="1"/>
        <v>330159.74597507261</v>
      </c>
      <c r="G46" s="217">
        <f t="shared" ca="1" si="15"/>
        <v>197558.00936522416</v>
      </c>
      <c r="H46" s="33">
        <f t="shared" ca="1" si="16"/>
        <v>1.0071762326351814</v>
      </c>
      <c r="I46" s="148">
        <f t="shared" ca="1" si="17"/>
        <v>0.97363710125791525</v>
      </c>
      <c r="J46" s="148">
        <f t="shared" ca="1" si="18"/>
        <v>5.9573745050433627E-2</v>
      </c>
      <c r="K46" s="148">
        <f ca="1">SUM(J46:J$52)</f>
        <v>0.44559685147469713</v>
      </c>
      <c r="L46" s="149">
        <f ca="1">SUM($M$40:$M46)</f>
        <v>-2.9003562462442341E-2</v>
      </c>
      <c r="M46" s="149">
        <f t="shared" ca="1" si="19"/>
        <v>-6.6542338765710708E-3</v>
      </c>
      <c r="N46" s="108">
        <f t="shared" ca="1" si="20"/>
        <v>9.4494257563119369E-4</v>
      </c>
      <c r="O46" s="397">
        <f t="shared" ca="1" si="22"/>
        <v>3.7270427842020989E-3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674388.85759447282</v>
      </c>
      <c r="F47" s="32">
        <f ca="1"/>
        <v>353992.7206647495</v>
      </c>
      <c r="G47" s="217">
        <f t="shared" ca="1" si="15"/>
        <v>320396.13692972332</v>
      </c>
      <c r="H47" s="33">
        <f t="shared" ca="1" si="16"/>
        <v>1.0060572290447729</v>
      </c>
      <c r="I47" s="148">
        <f t="shared" ca="1" si="17"/>
        <v>0.9795346441867232</v>
      </c>
      <c r="J47" s="148">
        <f t="shared" ca="1" si="18"/>
        <v>7.6131358971007257E-2</v>
      </c>
      <c r="K47" s="148">
        <f ca="1">SUM(J47:J$52)</f>
        <v>0.38602310642426352</v>
      </c>
      <c r="L47" s="149">
        <f ca="1">SUM($M$40:$M47)</f>
        <v>-3.3026401528740507E-2</v>
      </c>
      <c r="M47" s="149">
        <f t="shared" ca="1" si="19"/>
        <v>-4.0228390662981625E-3</v>
      </c>
      <c r="N47" s="108">
        <f t="shared" ca="1" si="20"/>
        <v>5.3214710517276937E-3</v>
      </c>
      <c r="O47" s="397">
        <f t="shared" ca="1" si="22"/>
        <v>2.3678126177907898E-3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540131.47013025789</v>
      </c>
      <c r="F48" s="32">
        <f ca="1"/>
        <v>197347.449793837</v>
      </c>
      <c r="G48" s="217">
        <f t="shared" ca="1" si="15"/>
        <v>342784.02033642086</v>
      </c>
      <c r="H48" s="33">
        <f t="shared" ca="1" si="16"/>
        <v>1.0005629602204824</v>
      </c>
      <c r="I48" s="148">
        <f t="shared" ca="1" si="17"/>
        <v>0.98008608322598467</v>
      </c>
      <c r="J48" s="148">
        <f t="shared" ca="1" si="18"/>
        <v>6.0975121965540564E-2</v>
      </c>
      <c r="K48" s="148">
        <f ca="1">SUM(J48:J$52)</f>
        <v>0.30989174745325626</v>
      </c>
      <c r="L48" s="149">
        <f ca="1">SUM($M$40:$M48)</f>
        <v>-3.5008375711431491E-2</v>
      </c>
      <c r="M48" s="149">
        <f t="shared" ca="1" si="19"/>
        <v>-1.9819741826909883E-3</v>
      </c>
      <c r="N48" s="108">
        <f t="shared" ca="1" si="20"/>
        <v>1.0796852543599536E-2</v>
      </c>
      <c r="O48" s="397">
        <f t="shared" ca="1" si="22"/>
        <v>3.2894100110311716E-3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562082.4716355151</v>
      </c>
      <c r="F49" s="32">
        <f ca="1"/>
        <v>188197.62060650589</v>
      </c>
      <c r="G49" s="217">
        <f t="shared" ca="1" si="15"/>
        <v>373884.85102900921</v>
      </c>
      <c r="H49" s="33">
        <f t="shared" ca="1" si="16"/>
        <v>0.9939886191455044</v>
      </c>
      <c r="I49" s="148">
        <f t="shared" ca="1" si="17"/>
        <v>0.97419441250952243</v>
      </c>
      <c r="J49" s="148">
        <f t="shared" ca="1" si="18"/>
        <v>6.3453157532929447E-2</v>
      </c>
      <c r="K49" s="148">
        <f ca="1">SUM(J49:J$52)</f>
        <v>0.24891662548771568</v>
      </c>
      <c r="L49" s="149">
        <f ca="1">SUM($M$40:$M49)</f>
        <v>-5.1883596643510332E-2</v>
      </c>
      <c r="M49" s="149">
        <f t="shared" ca="1" si="19"/>
        <v>-1.6875220932078838E-2</v>
      </c>
      <c r="N49" s="108">
        <f t="shared" ca="1" si="20"/>
        <v>2.411967931477401E-2</v>
      </c>
      <c r="O49" s="397">
        <f t="shared" ca="1" si="22"/>
        <v>7.568602504986045E-3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524081.14065758733</v>
      </c>
      <c r="F50" s="32">
        <f ca="1"/>
        <v>147458.73186373687</v>
      </c>
      <c r="G50" s="217">
        <f t="shared" ca="1" si="15"/>
        <v>376622.40879385045</v>
      </c>
      <c r="H50" s="33">
        <f t="shared" ca="1" si="16"/>
        <v>0.99694467839496104</v>
      </c>
      <c r="I50" s="148">
        <f t="shared" ca="1" si="17"/>
        <v>0.97121793527347389</v>
      </c>
      <c r="J50" s="148">
        <f t="shared" ca="1" si="18"/>
        <v>5.9163209771372016E-2</v>
      </c>
      <c r="K50" s="148">
        <f ca="1">SUM(J50:J$52)</f>
        <v>0.18546346795478622</v>
      </c>
      <c r="L50" s="149">
        <f ca="1">SUM($M$40:$M50)</f>
        <v>-6.1776108864632751E-2</v>
      </c>
      <c r="M50" s="149">
        <f t="shared" ca="1" si="19"/>
        <v>-9.8925122211224199E-3</v>
      </c>
      <c r="N50" s="108">
        <f t="shared" ca="1" si="20"/>
        <v>2.6044927115061168E-2</v>
      </c>
      <c r="O50" s="397">
        <f t="shared" ca="1" si="22"/>
        <v>2.5212398387332883E-3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659943.76622260921</v>
      </c>
      <c r="F51" s="32">
        <f ca="1"/>
        <v>79252.333340266516</v>
      </c>
      <c r="G51" s="217">
        <f t="shared" ca="1" si="15"/>
        <v>580691.43288234272</v>
      </c>
      <c r="H51" s="33">
        <f t="shared" ca="1" si="16"/>
        <v>0.98281449263962317</v>
      </c>
      <c r="I51" s="148">
        <f t="shared" ca="1" si="17"/>
        <v>0.95452706229830164</v>
      </c>
      <c r="J51" s="148">
        <f t="shared" ca="1" si="18"/>
        <v>7.4500661155917247E-2</v>
      </c>
      <c r="K51" s="148">
        <f ca="1">SUM(J51:J$52)</f>
        <v>0.1263002581834142</v>
      </c>
      <c r="L51" s="149">
        <f ca="1">SUM($M$40:$M51)</f>
        <v>-8.2740618649749353E-2</v>
      </c>
      <c r="M51" s="149">
        <f t="shared" ca="1" si="19"/>
        <v>-2.0964509785116599E-2</v>
      </c>
      <c r="N51" s="108">
        <f t="shared" ca="1" si="20"/>
        <v>3.0940364176863834E-2</v>
      </c>
      <c r="O51" s="397">
        <f t="shared" ca="1" si="22"/>
        <v>6.7178377915170949E-3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458852.58762464911</v>
      </c>
      <c r="F52" s="32">
        <f ca="1"/>
        <v>5242.3537549073662</v>
      </c>
      <c r="G52" s="217">
        <f t="shared" ca="1" si="15"/>
        <v>453610.23386974173</v>
      </c>
      <c r="H52" s="43">
        <f t="shared" ca="1" si="16"/>
        <v>1.0149915233814035</v>
      </c>
      <c r="I52" s="44">
        <f t="shared" ca="1" si="17"/>
        <v>0.96883687707092903</v>
      </c>
      <c r="J52" s="44">
        <f t="shared" ca="1" si="18"/>
        <v>5.1799597027496959E-2</v>
      </c>
      <c r="K52" s="44">
        <f ca="1">SUM(J52:J$52)</f>
        <v>5.1799597027496959E-2</v>
      </c>
      <c r="L52" s="135">
        <f ca="1">SUM($M$40:$M52)</f>
        <v>-7.0619472816064455E-2</v>
      </c>
      <c r="M52" s="135">
        <f t="shared" ca="1" si="19"/>
        <v>1.2121145833684894E-2</v>
      </c>
      <c r="N52" s="109">
        <f t="shared" ca="1" si="20"/>
        <v>4.6565369894471326E-2</v>
      </c>
      <c r="O52" s="398">
        <f t="shared" ca="1" si="22"/>
        <v>3.9600683125684084E-3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8858226.973871531</v>
      </c>
      <c r="F53" s="358">
        <f ca="1">SUM(F40:F52)</f>
        <v>5658535.2687688032</v>
      </c>
      <c r="G53" s="402">
        <f ca="1">SUM(G40:G52)</f>
        <v>3199691.7051027287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5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f t="array" ref="D59:P71" ca="1">'Triangle 3'!$D$99:$P$111</f>
        <v>523582.9755076819</v>
      </c>
      <c r="E59" s="71">
        <f ca="1"/>
        <v>488138.51896310161</v>
      </c>
      <c r="F59" s="71">
        <f ca="1"/>
        <v>514807.35401775152</v>
      </c>
      <c r="G59" s="71">
        <f ca="1"/>
        <v>477498.44799336075</v>
      </c>
      <c r="H59" s="71">
        <f ca="1"/>
        <v>448569.09843210853</v>
      </c>
      <c r="I59" s="71">
        <f ca="1"/>
        <v>454993.93073862564</v>
      </c>
      <c r="J59" s="71">
        <f ca="1"/>
        <v>424615.7724550257</v>
      </c>
      <c r="K59" s="71">
        <f ca="1"/>
        <v>380626.12993886857</v>
      </c>
      <c r="L59" s="71">
        <f ca="1"/>
        <v>436726.261458099</v>
      </c>
      <c r="M59" s="71">
        <f ca="1"/>
        <v>425939.25064636255</v>
      </c>
      <c r="N59" s="71">
        <f ca="1"/>
        <v>412450.59827029472</v>
      </c>
      <c r="O59" s="71">
        <f ca="1"/>
        <v>404251.45863242616</v>
      </c>
      <c r="P59" s="165">
        <v>402916.32413877104</v>
      </c>
      <c r="Q59" s="176">
        <f t="shared" ref="Q59:Q71" ca="1" si="25">OFFSET($Q$58,$C59,-$C59)</f>
        <v>402916.32413877104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f ca="1"/>
        <v>797049.55876830278</v>
      </c>
      <c r="E60" s="71">
        <f ca="1"/>
        <v>780494.81479692704</v>
      </c>
      <c r="F60" s="71">
        <f ca="1"/>
        <v>713640.5000431618</v>
      </c>
      <c r="G60" s="71">
        <f ca="1"/>
        <v>717773.2983562781</v>
      </c>
      <c r="H60" s="71">
        <f ca="1"/>
        <v>662684.42262463272</v>
      </c>
      <c r="I60" s="71">
        <f ca="1"/>
        <v>624767.56691189134</v>
      </c>
      <c r="J60" s="71">
        <f ca="1"/>
        <v>592810.28129308147</v>
      </c>
      <c r="K60" s="71">
        <f ca="1"/>
        <v>566069.11215365713</v>
      </c>
      <c r="L60" s="71">
        <f ca="1"/>
        <v>523132.05115283252</v>
      </c>
      <c r="M60" s="71">
        <f ca="1"/>
        <v>548293.06517145189</v>
      </c>
      <c r="N60" s="71">
        <f ca="1"/>
        <v>561595.30226560007</v>
      </c>
      <c r="O60" s="71">
        <f ca="1"/>
        <v>559879.54238636198</v>
      </c>
      <c r="P60" s="165">
        <v>0</v>
      </c>
      <c r="Q60" s="176">
        <f t="shared" ca="1" si="25"/>
        <v>559879.54238636198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f ca="1"/>
        <v>723217.80483209016</v>
      </c>
      <c r="E61" s="71">
        <f ca="1"/>
        <v>782804.53056032653</v>
      </c>
      <c r="F61" s="71">
        <f ca="1"/>
        <v>859056.84273891593</v>
      </c>
      <c r="G61" s="71">
        <f ca="1"/>
        <v>910293.61980932392</v>
      </c>
      <c r="H61" s="71">
        <f ca="1"/>
        <v>852803.69768735068</v>
      </c>
      <c r="I61" s="71">
        <f ca="1"/>
        <v>960035.63251538842</v>
      </c>
      <c r="J61" s="71">
        <f ca="1"/>
        <v>984499.60349688493</v>
      </c>
      <c r="K61" s="71">
        <f ca="1"/>
        <v>1001701.8722947103</v>
      </c>
      <c r="L61" s="71">
        <f ca="1"/>
        <v>1032610.2180422747</v>
      </c>
      <c r="M61" s="71">
        <f ca="1"/>
        <v>1012134.634901008</v>
      </c>
      <c r="N61" s="71">
        <f ca="1"/>
        <v>1000818.6712149624</v>
      </c>
      <c r="O61" s="71">
        <v>0</v>
      </c>
      <c r="P61" s="165">
        <v>0</v>
      </c>
      <c r="Q61" s="176">
        <f t="shared" ca="1" si="25"/>
        <v>1000818.6712149624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f ca="1"/>
        <v>885185.33948754007</v>
      </c>
      <c r="E62" s="71">
        <f ca="1"/>
        <v>934008.78961018717</v>
      </c>
      <c r="F62" s="71">
        <f ca="1"/>
        <v>982104.56762301945</v>
      </c>
      <c r="G62" s="71">
        <f ca="1"/>
        <v>1057445.3723936463</v>
      </c>
      <c r="H62" s="71">
        <f ca="1"/>
        <v>998692.49656361365</v>
      </c>
      <c r="I62" s="71">
        <f ca="1"/>
        <v>959072.26912539185</v>
      </c>
      <c r="J62" s="71">
        <f ca="1"/>
        <v>924330.0108023393</v>
      </c>
      <c r="K62" s="71">
        <f ca="1"/>
        <v>980011.86181229586</v>
      </c>
      <c r="L62" s="71">
        <f ca="1"/>
        <v>918594.04624436854</v>
      </c>
      <c r="M62" s="71">
        <f ca="1"/>
        <v>900215.7221624318</v>
      </c>
      <c r="N62" s="71">
        <v>0</v>
      </c>
      <c r="O62" s="71">
        <v>0</v>
      </c>
      <c r="P62" s="165">
        <v>0</v>
      </c>
      <c r="Q62" s="176">
        <f t="shared" ca="1" si="25"/>
        <v>900215.7221624318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f ca="1"/>
        <v>1011327.1160103161</v>
      </c>
      <c r="E63" s="71">
        <f ca="1"/>
        <v>1080830.4755323597</v>
      </c>
      <c r="F63" s="71">
        <f ca="1"/>
        <v>1086679.8282781665</v>
      </c>
      <c r="G63" s="71">
        <f ca="1"/>
        <v>1053773.4386180583</v>
      </c>
      <c r="H63" s="71">
        <f ca="1"/>
        <v>1240268.3244311507</v>
      </c>
      <c r="I63" s="71">
        <f ca="1"/>
        <v>1231121.4120440239</v>
      </c>
      <c r="J63" s="71">
        <f ca="1"/>
        <v>1310100.5312720349</v>
      </c>
      <c r="K63" s="71">
        <f ca="1"/>
        <v>1320259.7090676005</v>
      </c>
      <c r="L63" s="71">
        <f ca="1"/>
        <v>1311871.6993911311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1311871.6993911311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f ca="1"/>
        <v>855551.34304935928</v>
      </c>
      <c r="E64" s="71">
        <f ca="1"/>
        <v>802473.28816690762</v>
      </c>
      <c r="F64" s="71">
        <f ca="1"/>
        <v>682872.21850896755</v>
      </c>
      <c r="G64" s="71">
        <f ca="1"/>
        <v>668866.28836068418</v>
      </c>
      <c r="H64" s="71">
        <f ca="1"/>
        <v>718734.33010452322</v>
      </c>
      <c r="I64" s="71">
        <f ca="1"/>
        <v>696077.30133463396</v>
      </c>
      <c r="J64" s="71">
        <f ca="1"/>
        <v>712127.97767462768</v>
      </c>
      <c r="K64" s="71">
        <f ca="1"/>
        <v>735326.96537248429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735326.96537248429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f ca="1"/>
        <v>520462.39119509049</v>
      </c>
      <c r="E65" s="71">
        <f ca="1"/>
        <v>561635.56161435926</v>
      </c>
      <c r="F65" s="71">
        <f ca="1"/>
        <v>554137.32783171954</v>
      </c>
      <c r="G65" s="71">
        <f ca="1"/>
        <v>521955.98206362245</v>
      </c>
      <c r="H65" s="71">
        <f ca="1"/>
        <v>538711.03747047158</v>
      </c>
      <c r="I65" s="71">
        <f ca="1"/>
        <v>517162.92254045163</v>
      </c>
      <c r="J65" s="71">
        <f ca="1"/>
        <v>527717.75534029678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527717.75534029678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f ca="1"/>
        <v>722278.98128991236</v>
      </c>
      <c r="E66" s="71">
        <f ca="1"/>
        <v>740238.50115842675</v>
      </c>
      <c r="F66" s="71">
        <f ca="1"/>
        <v>724452.58670337591</v>
      </c>
      <c r="G66" s="71">
        <f ca="1"/>
        <v>691992.83604150417</v>
      </c>
      <c r="H66" s="71">
        <f ca="1"/>
        <v>653714.44657833071</v>
      </c>
      <c r="I66" s="71">
        <f ca="1"/>
        <v>674388.85759447282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674388.85759447282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f ca="1"/>
        <v>657540.21141673659</v>
      </c>
      <c r="E67" s="71">
        <f ca="1"/>
        <v>596454.77211721125</v>
      </c>
      <c r="F67" s="71">
        <f ca="1"/>
        <v>615795.81737097458</v>
      </c>
      <c r="G67" s="71">
        <f ca="1"/>
        <v>594953.54710207251</v>
      </c>
      <c r="H67" s="71">
        <f ca="1"/>
        <v>540131.47013025789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540131.47013025789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f ca="1"/>
        <v>588845.13478379312</v>
      </c>
      <c r="E68" s="71">
        <f ca="1"/>
        <v>630776.34262857656</v>
      </c>
      <c r="F68" s="71">
        <f ca="1"/>
        <v>545327.56209969858</v>
      </c>
      <c r="G68" s="71">
        <f ca="1"/>
        <v>562082.4716355151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562082.4716355151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f ca="1"/>
        <v>520589.80555108521</v>
      </c>
      <c r="E69" s="71">
        <f ca="1"/>
        <v>541542.73923750583</v>
      </c>
      <c r="F69" s="71">
        <f ca="1"/>
        <v>524081.14065758733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524081.14065758733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f ca="1"/>
        <v>666698.32067943003</v>
      </c>
      <c r="E70" s="71">
        <f ca="1"/>
        <v>659943.76622260921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659943.76622260921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f ca="1"/>
        <v>458852.58762464911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458852.58762464911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8858226.973871531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5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ca="1" si="29">IF(ISERROR(E59/D59),"",IF(E59/D59=0,"",E59/D59))</f>
        <v>0.93230403163851483</v>
      </c>
      <c r="E77" s="79">
        <f t="shared" ca="1" si="29"/>
        <v>1.0546337443545728</v>
      </c>
      <c r="F77" s="79">
        <f t="shared" ca="1" si="29"/>
        <v>0.92752841284566367</v>
      </c>
      <c r="G77" s="79">
        <f t="shared" ca="1" si="29"/>
        <v>0.93941477782215854</v>
      </c>
      <c r="H77" s="79">
        <f t="shared" ca="1" si="29"/>
        <v>1.0143229489703458</v>
      </c>
      <c r="I77" s="79">
        <f t="shared" ca="1" si="29"/>
        <v>0.93323392636406199</v>
      </c>
      <c r="J77" s="79">
        <f t="shared" ca="1" si="29"/>
        <v>0.89640129884526043</v>
      </c>
      <c r="K77" s="79">
        <f t="shared" ca="1" si="29"/>
        <v>1.1473890705513059</v>
      </c>
      <c r="L77" s="79">
        <f t="shared" ca="1" si="29"/>
        <v>0.9753002927377854</v>
      </c>
      <c r="M77" s="79">
        <f t="shared" ca="1" si="29"/>
        <v>0.96833198077989102</v>
      </c>
      <c r="N77" s="79">
        <f t="shared" ca="1" si="29"/>
        <v>0.98012091709345672</v>
      </c>
      <c r="O77" s="79">
        <f t="shared" ca="1" si="29"/>
        <v>0.99669726734401443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ca="1" si="29"/>
        <v>0.97922996909130955</v>
      </c>
      <c r="E78" s="79">
        <f t="shared" ca="1" si="29"/>
        <v>0.91434367854044007</v>
      </c>
      <c r="F78" s="79">
        <f t="shared" ca="1" si="29"/>
        <v>1.0057911487827083</v>
      </c>
      <c r="G78" s="79">
        <f t="shared" ca="1" si="29"/>
        <v>0.92325031335409036</v>
      </c>
      <c r="H78" s="79">
        <f t="shared" ca="1" si="29"/>
        <v>0.94278293797435642</v>
      </c>
      <c r="I78" s="79">
        <f t="shared" ca="1" si="29"/>
        <v>0.94884932043324732</v>
      </c>
      <c r="J78" s="79">
        <f t="shared" ca="1" si="29"/>
        <v>0.95489084790990042</v>
      </c>
      <c r="K78" s="79">
        <f t="shared" ca="1" si="29"/>
        <v>0.92414873011271192</v>
      </c>
      <c r="L78" s="79">
        <f t="shared" ca="1" si="29"/>
        <v>1.0480968695440698</v>
      </c>
      <c r="M78" s="79">
        <f t="shared" ca="1" si="29"/>
        <v>1.024261180633369</v>
      </c>
      <c r="N78" s="79">
        <f t="shared" ca="1" si="29"/>
        <v>0.99694484645381409</v>
      </c>
      <c r="O78" s="79" t="str">
        <f t="shared" ca="1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ca="1" si="29"/>
        <v>1.0823911210842916</v>
      </c>
      <c r="E79" s="79">
        <f t="shared" ca="1" si="29"/>
        <v>1.0974091349778066</v>
      </c>
      <c r="F79" s="79">
        <f t="shared" ca="1" si="29"/>
        <v>1.0596430579693081</v>
      </c>
      <c r="G79" s="79">
        <f t="shared" ca="1" si="29"/>
        <v>0.93684463905831239</v>
      </c>
      <c r="H79" s="79">
        <f t="shared" ca="1" si="29"/>
        <v>1.1257404665561739</v>
      </c>
      <c r="I79" s="79">
        <f t="shared" ca="1" si="29"/>
        <v>1.0254823572718843</v>
      </c>
      <c r="J79" s="79">
        <f t="shared" ca="1" si="29"/>
        <v>1.0174731089141364</v>
      </c>
      <c r="K79" s="79">
        <f t="shared" ca="1" si="29"/>
        <v>1.0308558330601492</v>
      </c>
      <c r="L79" s="79">
        <f t="shared" ca="1" si="29"/>
        <v>0.98017104345520967</v>
      </c>
      <c r="M79" s="79">
        <f t="shared" ca="1" si="29"/>
        <v>0.98881970511052375</v>
      </c>
      <c r="N79" s="79" t="str">
        <f t="shared" ca="1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ca="1" si="29"/>
        <v>1.0551561892686931</v>
      </c>
      <c r="E80" s="79">
        <f t="shared" ca="1" si="29"/>
        <v>1.0514939244125372</v>
      </c>
      <c r="F80" s="79">
        <f t="shared" ca="1" si="29"/>
        <v>1.076713628318595</v>
      </c>
      <c r="G80" s="79">
        <f t="shared" ca="1" si="29"/>
        <v>0.94443885484406731</v>
      </c>
      <c r="H80" s="79">
        <f t="shared" ca="1" si="29"/>
        <v>0.96032790115621125</v>
      </c>
      <c r="I80" s="79">
        <f t="shared" ca="1" si="29"/>
        <v>0.9637751403710848</v>
      </c>
      <c r="J80" s="79">
        <f t="shared" ca="1" si="29"/>
        <v>1.060240228445708</v>
      </c>
      <c r="K80" s="79">
        <f t="shared" ca="1" si="29"/>
        <v>0.93732951818118826</v>
      </c>
      <c r="L80" s="79">
        <f t="shared" ca="1" si="29"/>
        <v>0.97999298584932515</v>
      </c>
      <c r="M80" s="79" t="str">
        <f t="shared" ca="1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ca="1" si="29"/>
        <v>1.0687249045553473</v>
      </c>
      <c r="E81" s="79">
        <f t="shared" ca="1" si="29"/>
        <v>1.0054119058244779</v>
      </c>
      <c r="F81" s="79">
        <f t="shared" ca="1" si="29"/>
        <v>0.96971841309298257</v>
      </c>
      <c r="G81" s="79">
        <f t="shared" ca="1" si="29"/>
        <v>1.1769781615084793</v>
      </c>
      <c r="H81" s="79">
        <f t="shared" ca="1" si="29"/>
        <v>0.99262505362190712</v>
      </c>
      <c r="I81" s="79">
        <f t="shared" ca="1" si="29"/>
        <v>1.0641521774013194</v>
      </c>
      <c r="J81" s="79">
        <f t="shared" ca="1" si="29"/>
        <v>1.0077545024622665</v>
      </c>
      <c r="K81" s="79">
        <f t="shared" ca="1" si="29"/>
        <v>0.99364669722262955</v>
      </c>
      <c r="L81" s="79" t="str">
        <f t="shared" ca="1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ca="1" si="29"/>
        <v>0.93796040960759797</v>
      </c>
      <c r="E82" s="79">
        <f t="shared" ca="1" si="29"/>
        <v>0.85095943824978248</v>
      </c>
      <c r="F82" s="79">
        <f t="shared" ca="1" si="29"/>
        <v>0.97948967644508234</v>
      </c>
      <c r="G82" s="79">
        <f t="shared" ca="1" si="29"/>
        <v>1.0745560698926238</v>
      </c>
      <c r="H82" s="79">
        <f t="shared" ca="1" si="29"/>
        <v>0.96847649010087733</v>
      </c>
      <c r="I82" s="79">
        <f t="shared" ca="1" si="29"/>
        <v>1.0230587555566295</v>
      </c>
      <c r="J82" s="79">
        <f t="shared" ca="1" si="29"/>
        <v>1.0325769923737729</v>
      </c>
      <c r="K82" s="79" t="str">
        <f t="shared" ca="1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ca="1" si="29"/>
        <v>1.0791088292176627</v>
      </c>
      <c r="E83" s="79">
        <f t="shared" ca="1" si="29"/>
        <v>0.98664928951242536</v>
      </c>
      <c r="F83" s="79">
        <f t="shared" ca="1" si="29"/>
        <v>0.94192532400944862</v>
      </c>
      <c r="G83" s="79">
        <f t="shared" ca="1" si="29"/>
        <v>1.032100514186284</v>
      </c>
      <c r="H83" s="79">
        <f t="shared" ca="1" si="29"/>
        <v>0.96000060620402439</v>
      </c>
      <c r="I83" s="79">
        <f t="shared" ca="1" si="29"/>
        <v>1.0204091057959004</v>
      </c>
      <c r="J83" s="79" t="str">
        <f t="shared" ca="1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ca="1" si="29"/>
        <v>1.0248650733771052</v>
      </c>
      <c r="E84" s="79">
        <f t="shared" ca="1" si="29"/>
        <v>0.97867455633509082</v>
      </c>
      <c r="F84" s="79">
        <f t="shared" ca="1" si="29"/>
        <v>0.95519409929974852</v>
      </c>
      <c r="G84" s="79">
        <f t="shared" ca="1" si="29"/>
        <v>0.94468383562734226</v>
      </c>
      <c r="H84" s="79">
        <f t="shared" ca="1" si="29"/>
        <v>1.0316260580202197</v>
      </c>
      <c r="I84" s="79" t="str">
        <f t="shared" ca="1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ca="1" si="29"/>
        <v>0.90710007047643426</v>
      </c>
      <c r="E85" s="79">
        <f t="shared" ca="1" si="29"/>
        <v>1.0324266753455744</v>
      </c>
      <c r="F85" s="79">
        <f t="shared" ca="1" si="29"/>
        <v>0.96615392686835022</v>
      </c>
      <c r="G85" s="79">
        <f t="shared" ca="1" si="29"/>
        <v>0.90785486154533479</v>
      </c>
      <c r="H85" s="79" t="str">
        <f t="shared" ca="1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ca="1" si="29"/>
        <v>1.0712092286542867</v>
      </c>
      <c r="E86" s="79">
        <f t="shared" ca="1" si="29"/>
        <v>0.86453394847879828</v>
      </c>
      <c r="F86" s="79">
        <f t="shared" ca="1" si="29"/>
        <v>1.0307244868961041</v>
      </c>
      <c r="G86" s="79" t="str">
        <f t="shared" ca="1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ca="1" si="29"/>
        <v>1.0402484517810338</v>
      </c>
      <c r="E87" s="79">
        <f t="shared" ca="1" si="29"/>
        <v>0.96775582550602657</v>
      </c>
      <c r="F87" s="79" t="str">
        <f t="shared" ca="1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ca="1" si="29"/>
        <v>0.98986864936162233</v>
      </c>
      <c r="E88" s="81" t="str">
        <f t="shared" ca="1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ca="1" si="31">IFERROR(SUMPRODUCT($A$59:$A$71, E$59:E$71, --($C$59:$C$71&lt;$M$1+1-D$58))/SUMPRODUCT($A$59:$A$71, D$59:D$71, --($C$59:$C$71&lt;$M$1+1-D$58)), 1)</f>
        <v>1.0149915233814035</v>
      </c>
      <c r="E89" s="182">
        <f t="shared" ca="1" si="31"/>
        <v>0.98281449263962317</v>
      </c>
      <c r="F89" s="182">
        <f t="shared" ca="1" si="31"/>
        <v>0.99694467839496104</v>
      </c>
      <c r="G89" s="182">
        <f t="shared" ca="1" si="31"/>
        <v>0.9939886191455044</v>
      </c>
      <c r="H89" s="182">
        <f t="shared" ca="1" si="31"/>
        <v>1.0005629602204824</v>
      </c>
      <c r="I89" s="182">
        <f t="shared" ca="1" si="31"/>
        <v>1.0060572290447729</v>
      </c>
      <c r="J89" s="182">
        <f t="shared" ca="1" si="31"/>
        <v>1.0071762326351814</v>
      </c>
      <c r="K89" s="182">
        <f t="shared" ca="1" si="31"/>
        <v>0.99394294757139701</v>
      </c>
      <c r="L89" s="182">
        <f t="shared" ca="1" si="31"/>
        <v>0.99159073246635265</v>
      </c>
      <c r="M89" s="182">
        <f t="shared" ca="1" si="31"/>
        <v>0.99420933832804514</v>
      </c>
      <c r="N89" s="182">
        <f t="shared" ca="1" si="31"/>
        <v>0.98982091140504602</v>
      </c>
      <c r="O89" s="182">
        <f t="shared" ca="1" si="31"/>
        <v>0.99669726734401443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ca="1" si="32">D89*E90</f>
        <v>0.96883687707092903</v>
      </c>
      <c r="E90" s="182">
        <f t="shared" ca="1" si="32"/>
        <v>0.95452706229830164</v>
      </c>
      <c r="F90" s="182">
        <f t="shared" ca="1" si="32"/>
        <v>0.97121793527347389</v>
      </c>
      <c r="G90" s="182">
        <f ca="1">G89*H90</f>
        <v>0.97419441250952243</v>
      </c>
      <c r="H90" s="182">
        <f t="shared" ca="1" si="32"/>
        <v>0.98008608322598467</v>
      </c>
      <c r="I90" s="182">
        <f t="shared" ca="1" si="32"/>
        <v>0.9795346441867232</v>
      </c>
      <c r="J90" s="182">
        <f t="shared" ca="1" si="32"/>
        <v>0.97363710125791525</v>
      </c>
      <c r="K90" s="182">
        <f t="shared" ca="1" si="32"/>
        <v>0.96669983832966933</v>
      </c>
      <c r="L90" s="182">
        <f t="shared" ca="1" si="32"/>
        <v>0.97259087223437368</v>
      </c>
      <c r="M90" s="182">
        <f t="shared" ca="1" si="32"/>
        <v>0.98083900987585759</v>
      </c>
      <c r="N90" s="182">
        <f t="shared" ca="1" si="32"/>
        <v>0.98655179755737121</v>
      </c>
      <c r="O90" s="182">
        <f t="shared" ca="1" si="32"/>
        <v>0.99669726734401443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5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ca="1" si="35">IFERROR(LN(D77), "")</f>
        <v>-7.009630328841579E-2</v>
      </c>
      <c r="E95" s="136">
        <f t="shared" ca="1" si="35"/>
        <v>5.3193544904219237E-2</v>
      </c>
      <c r="F95" s="136">
        <f t="shared" ca="1" si="35"/>
        <v>-7.5231851173888184E-2</v>
      </c>
      <c r="G95" s="136">
        <f t="shared" ca="1" si="35"/>
        <v>-6.2498174384426647E-2</v>
      </c>
      <c r="H95" s="136">
        <f t="shared" ca="1" si="35"/>
        <v>1.4221344570605216E-2</v>
      </c>
      <c r="I95" s="136">
        <f t="shared" ca="1" si="35"/>
        <v>-6.9099384626350929E-2</v>
      </c>
      <c r="J95" s="136">
        <f t="shared" ca="1" si="35"/>
        <v>-0.10936708809918547</v>
      </c>
      <c r="K95" s="136">
        <f t="shared" ca="1" si="35"/>
        <v>0.13748898773614074</v>
      </c>
      <c r="L95" s="136">
        <f t="shared" ca="1" si="35"/>
        <v>-2.5009862852684601E-2</v>
      </c>
      <c r="M95" s="136">
        <f t="shared" ca="1" si="35"/>
        <v>-3.2180295150176889E-2</v>
      </c>
      <c r="N95" s="136">
        <f t="shared" ca="1" si="35"/>
        <v>-2.0079330139554933E-2</v>
      </c>
      <c r="O95" s="136">
        <f t="shared" ca="1" si="35"/>
        <v>-3.3081987160924666E-3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ca="1" si="35"/>
        <v>-2.0988762002765622E-2</v>
      </c>
      <c r="E96" s="136">
        <f t="shared" ca="1" si="35"/>
        <v>-8.9548762295674655E-2</v>
      </c>
      <c r="F96" s="136">
        <f t="shared" ca="1" si="35"/>
        <v>5.774444540736173E-3</v>
      </c>
      <c r="G96" s="136">
        <f t="shared" ca="1" si="35"/>
        <v>-7.9854885846228962E-2</v>
      </c>
      <c r="H96" s="136">
        <f t="shared" ca="1" si="35"/>
        <v>-5.8919205268519889E-2</v>
      </c>
      <c r="I96" s="136">
        <f t="shared" ca="1" si="35"/>
        <v>-5.250527018280899E-2</v>
      </c>
      <c r="J96" s="136">
        <f t="shared" ca="1" si="35"/>
        <v>-4.6158240415924978E-2</v>
      </c>
      <c r="K96" s="136">
        <f t="shared" ca="1" si="35"/>
        <v>-7.8882256968213174E-2</v>
      </c>
      <c r="L96" s="136">
        <f t="shared" ca="1" si="35"/>
        <v>4.6976014398264009E-2</v>
      </c>
      <c r="M96" s="136">
        <f t="shared" ca="1" si="35"/>
        <v>2.3971553307519509E-2</v>
      </c>
      <c r="N96" s="136">
        <f t="shared" ca="1" si="35"/>
        <v>-3.0598300551789616E-3</v>
      </c>
      <c r="O96" s="136" t="str">
        <f t="shared" ca="1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ca="1" si="35"/>
        <v>7.91725948514133E-2</v>
      </c>
      <c r="E97" s="136">
        <f t="shared" ca="1" si="35"/>
        <v>9.2952069808754076E-2</v>
      </c>
      <c r="F97" s="136">
        <f t="shared" ca="1" si="35"/>
        <v>5.7932113650279962E-2</v>
      </c>
      <c r="G97" s="136">
        <f t="shared" ca="1" si="35"/>
        <v>-6.5237817259253095E-2</v>
      </c>
      <c r="H97" s="136">
        <f t="shared" ca="1" si="35"/>
        <v>0.11844101163708032</v>
      </c>
      <c r="I97" s="136">
        <f t="shared" ca="1" si="35"/>
        <v>2.5163094356841002E-2</v>
      </c>
      <c r="J97" s="136">
        <f t="shared" ca="1" si="35"/>
        <v>1.7322209399756493E-2</v>
      </c>
      <c r="K97" s="136">
        <f t="shared" ca="1" si="35"/>
        <v>3.0389363113991957E-2</v>
      </c>
      <c r="L97" s="136">
        <f t="shared" ca="1" si="35"/>
        <v>-2.0028188408861062E-2</v>
      </c>
      <c r="M97" s="136">
        <f t="shared" ca="1" si="35"/>
        <v>-1.1243264169708292E-2</v>
      </c>
      <c r="N97" s="136" t="str">
        <f t="shared" ca="1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ca="1" si="35"/>
        <v>5.3688802670381675E-2</v>
      </c>
      <c r="E98" s="136">
        <f t="shared" ca="1" si="35"/>
        <v>5.021193812446402E-2</v>
      </c>
      <c r="F98" s="136">
        <f t="shared" ca="1" si="35"/>
        <v>7.3913465248604107E-2</v>
      </c>
      <c r="G98" s="136">
        <f t="shared" ca="1" si="35"/>
        <v>-5.716433225786173E-2</v>
      </c>
      <c r="H98" s="136">
        <f t="shared" ca="1" si="35"/>
        <v>-4.0480489135470962E-2</v>
      </c>
      <c r="I98" s="136">
        <f t="shared" ca="1" si="35"/>
        <v>-3.689726845667584E-2</v>
      </c>
      <c r="J98" s="136">
        <f t="shared" ca="1" si="35"/>
        <v>5.8495513056297105E-2</v>
      </c>
      <c r="K98" s="136">
        <f t="shared" ca="1" si="35"/>
        <v>-6.4720384947190526E-2</v>
      </c>
      <c r="L98" s="136">
        <f t="shared" ca="1" si="35"/>
        <v>-2.0209864639740008E-2</v>
      </c>
      <c r="M98" s="136" t="str">
        <f t="shared" ca="1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ca="1" si="35"/>
        <v>6.6466259875343464E-2</v>
      </c>
      <c r="E99" s="136">
        <f t="shared" ca="1" si="35"/>
        <v>5.3973140845582452E-3</v>
      </c>
      <c r="F99" s="136">
        <f t="shared" ca="1" si="35"/>
        <v>-3.07495454091153E-2</v>
      </c>
      <c r="G99" s="136">
        <f t="shared" ca="1" si="35"/>
        <v>0.16295027373767842</v>
      </c>
      <c r="H99" s="136">
        <f t="shared" ca="1" si="35"/>
        <v>-7.4022757464565995E-3</v>
      </c>
      <c r="I99" s="136">
        <f t="shared" ca="1" si="35"/>
        <v>6.2178404565934063E-2</v>
      </c>
      <c r="J99" s="136">
        <f t="shared" ca="1" si="35"/>
        <v>7.7245908416907275E-3</v>
      </c>
      <c r="K99" s="136">
        <f t="shared" ca="1" si="35"/>
        <v>-6.3735708974017348E-3</v>
      </c>
      <c r="L99" s="136" t="str">
        <f t="shared" ca="1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ca="1" si="35"/>
        <v>-6.4047538108029822E-2</v>
      </c>
      <c r="E100" s="136">
        <f t="shared" ca="1" si="35"/>
        <v>-0.1613908151759878</v>
      </c>
      <c r="F100" s="136">
        <f t="shared" ca="1" si="35"/>
        <v>-2.0723581270151312E-2</v>
      </c>
      <c r="G100" s="136">
        <f t="shared" ca="1" si="35"/>
        <v>7.1907618049470795E-2</v>
      </c>
      <c r="H100" s="136">
        <f t="shared" ca="1" si="35"/>
        <v>-3.2031070977082736E-2</v>
      </c>
      <c r="I100" s="136">
        <f t="shared" ca="1" si="35"/>
        <v>2.2796919881898314E-2</v>
      </c>
      <c r="J100" s="136">
        <f t="shared" ca="1" si="35"/>
        <v>3.2057611957939713E-2</v>
      </c>
      <c r="K100" s="136" t="str">
        <f t="shared" ca="1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ca="1" si="35"/>
        <v>7.6135542373967802E-2</v>
      </c>
      <c r="E101" s="136">
        <f t="shared" ca="1" si="35"/>
        <v>-1.3440632467883407E-2</v>
      </c>
      <c r="F101" s="136">
        <f t="shared" ca="1" si="35"/>
        <v>-5.9829281423433661E-2</v>
      </c>
      <c r="G101" s="136">
        <f t="shared" ca="1" si="35"/>
        <v>3.15960597838751E-2</v>
      </c>
      <c r="H101" s="136">
        <f t="shared" ca="1" si="35"/>
        <v>-4.0821363057929098E-2</v>
      </c>
      <c r="I101" s="136">
        <f t="shared" ca="1" si="35"/>
        <v>2.0203630997075232E-2</v>
      </c>
      <c r="J101" s="136" t="str">
        <f t="shared" ca="1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ca="1" si="35"/>
        <v>2.4560968195974971E-2</v>
      </c>
      <c r="E102" s="136">
        <f t="shared" ca="1" si="35"/>
        <v>-2.1556116298038316E-2</v>
      </c>
      <c r="F102" s="136">
        <f t="shared" ca="1" si="35"/>
        <v>-4.5840713812891953E-2</v>
      </c>
      <c r="G102" s="136">
        <f t="shared" ca="1" si="35"/>
        <v>-5.6904972941620516E-2</v>
      </c>
      <c r="H102" s="136">
        <f t="shared" ca="1" si="35"/>
        <v>3.1136254516245847E-2</v>
      </c>
      <c r="I102" s="136" t="str">
        <f t="shared" ca="1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ca="1" si="35"/>
        <v>-9.7502503667013574E-2</v>
      </c>
      <c r="E103" s="136">
        <f t="shared" ca="1" si="35"/>
        <v>3.1912026716795841E-2</v>
      </c>
      <c r="F103" s="136">
        <f t="shared" ca="1" si="35"/>
        <v>-3.4432112879405376E-2</v>
      </c>
      <c r="G103" s="136">
        <f t="shared" ca="1" si="35"/>
        <v>-9.6670757270342925E-2</v>
      </c>
      <c r="H103" s="136" t="str">
        <f t="shared" ca="1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ca="1" si="35"/>
        <v>6.8788130606301942E-2</v>
      </c>
      <c r="E104" s="136">
        <f t="shared" ca="1" si="35"/>
        <v>-0.14556470513438943</v>
      </c>
      <c r="F104" s="136">
        <f t="shared" ca="1" si="35"/>
        <v>3.0261940318041334E-2</v>
      </c>
      <c r="G104" s="136" t="str">
        <f t="shared" ca="1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ca="1" si="35"/>
        <v>3.9459580565491009E-2</v>
      </c>
      <c r="E105" s="136">
        <f t="shared" ca="1" si="35"/>
        <v>-3.2775469903100395E-2</v>
      </c>
      <c r="F105" s="136" t="str">
        <f t="shared" ca="1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ca="1" si="35"/>
        <v>-1.0183022068430627E-2</v>
      </c>
      <c r="E106" s="137" t="str">
        <f t="shared" ca="1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ca="1" si="37">IFERROR(AVERAGE(D95:D106), 0)</f>
        <v>1.2121145833684894E-2</v>
      </c>
      <c r="E107" s="138">
        <f t="shared" ca="1" si="37"/>
        <v>-2.0964509785116599E-2</v>
      </c>
      <c r="F107" s="138">
        <f t="shared" ca="1" si="37"/>
        <v>-9.8925122211224216E-3</v>
      </c>
      <c r="G107" s="138">
        <f t="shared" ca="1" si="37"/>
        <v>-1.6875220932078841E-2</v>
      </c>
      <c r="H107" s="138">
        <f t="shared" ca="1" si="37"/>
        <v>-1.9819741826909883E-3</v>
      </c>
      <c r="I107" s="138">
        <f t="shared" ca="1" si="37"/>
        <v>-4.0228390662981634E-3</v>
      </c>
      <c r="J107" s="138">
        <f t="shared" ca="1" si="37"/>
        <v>-6.6542338765710708E-3</v>
      </c>
      <c r="K107" s="138">
        <f t="shared" ca="1" si="37"/>
        <v>3.5804276074654522E-3</v>
      </c>
      <c r="L107" s="138">
        <f t="shared" ca="1" si="37"/>
        <v>-4.5679753757554157E-3</v>
      </c>
      <c r="M107" s="139">
        <f t="shared" ca="1" si="37"/>
        <v>-6.4840020041218903E-3</v>
      </c>
      <c r="N107" s="139">
        <f t="shared" ca="1" si="37"/>
        <v>-1.1569580097366947E-2</v>
      </c>
      <c r="O107" s="139">
        <f t="shared" ca="1" si="37"/>
        <v>-3.3081987160924666E-3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ca="1" si="38">IFERROR(_xlfn.VAR.S(D95:D106), 0)</f>
        <v>3.9600683125684084E-3</v>
      </c>
      <c r="E108" s="139">
        <f t="shared" ca="1" si="38"/>
        <v>6.7178377915170949E-3</v>
      </c>
      <c r="F108" s="139">
        <f t="shared" ca="1" si="38"/>
        <v>2.5212398387332883E-3</v>
      </c>
      <c r="G108" s="139">
        <f t="shared" ca="1" si="38"/>
        <v>7.568602504986045E-3</v>
      </c>
      <c r="H108" s="139">
        <f t="shared" ca="1" si="38"/>
        <v>3.2894100110311716E-3</v>
      </c>
      <c r="I108" s="139">
        <f t="shared" ca="1" si="38"/>
        <v>2.3678126177907898E-3</v>
      </c>
      <c r="J108" s="139">
        <f t="shared" ca="1" si="38"/>
        <v>3.7270427842020989E-3</v>
      </c>
      <c r="K108" s="139">
        <f t="shared" ca="1" si="38"/>
        <v>7.553599732004289E-3</v>
      </c>
      <c r="L108" s="139">
        <f t="shared" ca="1" si="38"/>
        <v>1.1861135107398065E-3</v>
      </c>
      <c r="M108" s="140">
        <f t="shared" ca="1" si="38"/>
        <v>8.0524545357461201E-4</v>
      </c>
      <c r="N108" s="140">
        <f t="shared" ca="1" si="38"/>
        <v>1.4483169156103684E-4</v>
      </c>
      <c r="O108" s="140">
        <f t="shared" ca="1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5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-7.009630328841579E-2</v>
      </c>
      <c r="E113" s="136">
        <f t="shared" ca="1" si="41"/>
        <v>5.3193544904219237E-2</v>
      </c>
      <c r="F113" s="136">
        <f t="shared" ca="1" si="41"/>
        <v>-7.5231851173888184E-2</v>
      </c>
      <c r="G113" s="136">
        <f t="shared" ca="1" si="41"/>
        <v>-6.2498174384426647E-2</v>
      </c>
      <c r="H113" s="136">
        <f t="shared" ca="1" si="41"/>
        <v>1.4221344570605216E-2</v>
      </c>
      <c r="I113" s="136">
        <f t="shared" ca="1" si="41"/>
        <v>-6.9099384626350929E-2</v>
      </c>
      <c r="J113" s="136">
        <f t="shared" ca="1" si="41"/>
        <v>-0.10936708809918547</v>
      </c>
      <c r="K113" s="136">
        <f t="shared" ca="1" si="41"/>
        <v>0.13748898773614074</v>
      </c>
      <c r="L113" s="136">
        <f t="shared" ca="1" si="41"/>
        <v>-2.5009862852684601E-2</v>
      </c>
      <c r="M113" s="136">
        <f t="shared" ca="1" si="41"/>
        <v>-3.2180295150176889E-2</v>
      </c>
      <c r="N113" s="136">
        <f t="shared" ca="1" si="41"/>
        <v>-2.0079330139554933E-2</v>
      </c>
      <c r="O113" s="304">
        <f t="shared" ca="1" si="41"/>
        <v>-3.3081987160924666E-3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-2.0988762002765622E-2</v>
      </c>
      <c r="E114" s="136">
        <f t="shared" ca="1" si="43"/>
        <v>-8.9548762295674655E-2</v>
      </c>
      <c r="F114" s="136">
        <f t="shared" ca="1" si="43"/>
        <v>5.774444540736173E-3</v>
      </c>
      <c r="G114" s="136">
        <f t="shared" ca="1" si="43"/>
        <v>-7.9854885846228962E-2</v>
      </c>
      <c r="H114" s="136">
        <f t="shared" ca="1" si="43"/>
        <v>-5.8919205268519889E-2</v>
      </c>
      <c r="I114" s="136">
        <f t="shared" ca="1" si="43"/>
        <v>-5.250527018280899E-2</v>
      </c>
      <c r="J114" s="136">
        <f t="shared" ca="1" si="43"/>
        <v>-4.6158240415924978E-2</v>
      </c>
      <c r="K114" s="136">
        <f t="shared" ca="1" si="43"/>
        <v>-7.8882256968213174E-2</v>
      </c>
      <c r="L114" s="136">
        <f t="shared" ca="1" si="43"/>
        <v>4.6976014398264009E-2</v>
      </c>
      <c r="M114" s="136">
        <f t="shared" ca="1" si="43"/>
        <v>2.3971553307519509E-2</v>
      </c>
      <c r="N114" s="136">
        <f t="shared" ca="1" si="43"/>
        <v>-3.0598300551789616E-3</v>
      </c>
      <c r="O114" s="302">
        <f t="shared" ca="1" si="43"/>
        <v>-3.3081987160924666E-3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7.91725948514133E-2</v>
      </c>
      <c r="E115" s="136">
        <f t="shared" ca="1" si="44"/>
        <v>9.2952069808754076E-2</v>
      </c>
      <c r="F115" s="136">
        <f t="shared" ca="1" si="44"/>
        <v>5.7932113650279962E-2</v>
      </c>
      <c r="G115" s="136">
        <f t="shared" ca="1" si="44"/>
        <v>-6.5237817259253095E-2</v>
      </c>
      <c r="H115" s="136">
        <f t="shared" ca="1" si="44"/>
        <v>0.11844101163708032</v>
      </c>
      <c r="I115" s="136">
        <f t="shared" ca="1" si="44"/>
        <v>2.5163094356841002E-2</v>
      </c>
      <c r="J115" s="136">
        <f t="shared" ca="1" si="44"/>
        <v>1.7322209399756493E-2</v>
      </c>
      <c r="K115" s="136">
        <f t="shared" ca="1" si="44"/>
        <v>3.0389363113991957E-2</v>
      </c>
      <c r="L115" s="136">
        <f t="shared" ca="1" si="44"/>
        <v>-2.0028188408861062E-2</v>
      </c>
      <c r="M115" s="136">
        <f t="shared" ca="1" si="44"/>
        <v>-1.1243264169708292E-2</v>
      </c>
      <c r="N115" s="302">
        <f t="shared" ca="1" si="44"/>
        <v>-1.1569580097366947E-2</v>
      </c>
      <c r="O115" s="136">
        <f t="shared" ca="1" si="44"/>
        <v>-3.3081987160924666E-3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5.3688802670381675E-2</v>
      </c>
      <c r="E116" s="136">
        <f t="shared" ca="1" si="45"/>
        <v>5.021193812446402E-2</v>
      </c>
      <c r="F116" s="136">
        <f t="shared" ca="1" si="45"/>
        <v>7.3913465248604107E-2</v>
      </c>
      <c r="G116" s="136">
        <f t="shared" ca="1" si="45"/>
        <v>-5.716433225786173E-2</v>
      </c>
      <c r="H116" s="136">
        <f t="shared" ca="1" si="45"/>
        <v>-4.0480489135470962E-2</v>
      </c>
      <c r="I116" s="136">
        <f t="shared" ca="1" si="45"/>
        <v>-3.689726845667584E-2</v>
      </c>
      <c r="J116" s="136">
        <f t="shared" ca="1" si="45"/>
        <v>5.8495513056297105E-2</v>
      </c>
      <c r="K116" s="136">
        <f t="shared" ca="1" si="45"/>
        <v>-6.4720384947190526E-2</v>
      </c>
      <c r="L116" s="136">
        <f t="shared" ca="1" si="45"/>
        <v>-2.0209864639740008E-2</v>
      </c>
      <c r="M116" s="302">
        <f t="shared" ca="1" si="45"/>
        <v>-6.4840020041218903E-3</v>
      </c>
      <c r="N116" s="136">
        <f t="shared" ca="1" si="45"/>
        <v>-1.1569580097366947E-2</v>
      </c>
      <c r="O116" s="136">
        <f t="shared" ca="1" si="45"/>
        <v>-3.3081987160924666E-3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6.6466259875343464E-2</v>
      </c>
      <c r="E117" s="136">
        <f t="shared" ca="1" si="46"/>
        <v>5.3973140845582452E-3</v>
      </c>
      <c r="F117" s="136">
        <f t="shared" ca="1" si="46"/>
        <v>-3.07495454091153E-2</v>
      </c>
      <c r="G117" s="136">
        <f t="shared" ca="1" si="46"/>
        <v>0.16295027373767842</v>
      </c>
      <c r="H117" s="136">
        <f t="shared" ca="1" si="46"/>
        <v>-7.4022757464565995E-3</v>
      </c>
      <c r="I117" s="136">
        <f t="shared" ca="1" si="46"/>
        <v>6.2178404565934063E-2</v>
      </c>
      <c r="J117" s="136">
        <f t="shared" ca="1" si="46"/>
        <v>7.7245908416907275E-3</v>
      </c>
      <c r="K117" s="136">
        <f t="shared" ca="1" si="46"/>
        <v>-6.3735708974017348E-3</v>
      </c>
      <c r="L117" s="302">
        <f t="shared" ca="1" si="46"/>
        <v>-4.5679753757554157E-3</v>
      </c>
      <c r="M117" s="136">
        <f t="shared" ca="1" si="46"/>
        <v>-6.4840020041218903E-3</v>
      </c>
      <c r="N117" s="136">
        <f t="shared" ca="1" si="46"/>
        <v>-1.1569580097366947E-2</v>
      </c>
      <c r="O117" s="136">
        <f t="shared" ca="1" si="46"/>
        <v>-3.3081987160924666E-3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-6.4047538108029822E-2</v>
      </c>
      <c r="E118" s="136">
        <f t="shared" ca="1" si="47"/>
        <v>-0.1613908151759878</v>
      </c>
      <c r="F118" s="136">
        <f t="shared" ca="1" si="47"/>
        <v>-2.0723581270151312E-2</v>
      </c>
      <c r="G118" s="136">
        <f t="shared" ca="1" si="47"/>
        <v>7.1907618049470795E-2</v>
      </c>
      <c r="H118" s="136">
        <f t="shared" ca="1" si="47"/>
        <v>-3.2031070977082736E-2</v>
      </c>
      <c r="I118" s="136">
        <f t="shared" ca="1" si="47"/>
        <v>2.2796919881898314E-2</v>
      </c>
      <c r="J118" s="136">
        <f t="shared" ca="1" si="47"/>
        <v>3.2057611957939713E-2</v>
      </c>
      <c r="K118" s="302">
        <f t="shared" ca="1" si="47"/>
        <v>3.5804276074654522E-3</v>
      </c>
      <c r="L118" s="136">
        <f t="shared" ca="1" si="47"/>
        <v>-4.5679753757554157E-3</v>
      </c>
      <c r="M118" s="136">
        <f t="shared" ca="1" si="47"/>
        <v>-6.4840020041218903E-3</v>
      </c>
      <c r="N118" s="136">
        <f t="shared" ca="1" si="47"/>
        <v>-1.1569580097366947E-2</v>
      </c>
      <c r="O118" s="136">
        <f t="shared" ca="1" si="47"/>
        <v>-3.3081987160924666E-3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7.6135542373967802E-2</v>
      </c>
      <c r="E119" s="136">
        <f t="shared" ca="1" si="48"/>
        <v>-1.3440632467883407E-2</v>
      </c>
      <c r="F119" s="136">
        <f t="shared" ca="1" si="48"/>
        <v>-5.9829281423433661E-2</v>
      </c>
      <c r="G119" s="136">
        <f t="shared" ca="1" si="48"/>
        <v>3.15960597838751E-2</v>
      </c>
      <c r="H119" s="136">
        <f t="shared" ca="1" si="48"/>
        <v>-4.0821363057929098E-2</v>
      </c>
      <c r="I119" s="136">
        <f t="shared" ca="1" si="48"/>
        <v>2.0203630997075232E-2</v>
      </c>
      <c r="J119" s="302">
        <f t="shared" ca="1" si="48"/>
        <v>-6.6542338765710708E-3</v>
      </c>
      <c r="K119" s="136">
        <f t="shared" ca="1" si="48"/>
        <v>3.5804276074654522E-3</v>
      </c>
      <c r="L119" s="136">
        <f t="shared" ca="1" si="48"/>
        <v>-4.5679753757554157E-3</v>
      </c>
      <c r="M119" s="136">
        <f t="shared" ca="1" si="48"/>
        <v>-6.4840020041218903E-3</v>
      </c>
      <c r="N119" s="136">
        <f t="shared" ca="1" si="48"/>
        <v>-1.1569580097366947E-2</v>
      </c>
      <c r="O119" s="136">
        <f t="shared" ca="1" si="48"/>
        <v>-3.3081987160924666E-3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2.4560968195974971E-2</v>
      </c>
      <c r="E120" s="136">
        <f t="shared" ca="1" si="49"/>
        <v>-2.1556116298038316E-2</v>
      </c>
      <c r="F120" s="136">
        <f t="shared" ca="1" si="49"/>
        <v>-4.5840713812891953E-2</v>
      </c>
      <c r="G120" s="136">
        <f t="shared" ca="1" si="49"/>
        <v>-5.6904972941620516E-2</v>
      </c>
      <c r="H120" s="136">
        <f t="shared" ca="1" si="49"/>
        <v>3.1136254516245847E-2</v>
      </c>
      <c r="I120" s="302">
        <f t="shared" ca="1" si="49"/>
        <v>-4.0228390662981634E-3</v>
      </c>
      <c r="J120" s="136">
        <f t="shared" ca="1" si="49"/>
        <v>-6.6542338765710708E-3</v>
      </c>
      <c r="K120" s="136">
        <f t="shared" ca="1" si="49"/>
        <v>3.5804276074654522E-3</v>
      </c>
      <c r="L120" s="136">
        <f t="shared" ca="1" si="49"/>
        <v>-4.5679753757554157E-3</v>
      </c>
      <c r="M120" s="136">
        <f t="shared" ca="1" si="49"/>
        <v>-6.4840020041218903E-3</v>
      </c>
      <c r="N120" s="136">
        <f t="shared" ca="1" si="49"/>
        <v>-1.1569580097366947E-2</v>
      </c>
      <c r="O120" s="136">
        <f t="shared" ca="1" si="49"/>
        <v>-3.3081987160924666E-3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-9.7502503667013574E-2</v>
      </c>
      <c r="E121" s="136">
        <f t="shared" ca="1" si="50"/>
        <v>3.1912026716795841E-2</v>
      </c>
      <c r="F121" s="136">
        <f t="shared" ca="1" si="50"/>
        <v>-3.4432112879405376E-2</v>
      </c>
      <c r="G121" s="136">
        <f t="shared" ca="1" si="50"/>
        <v>-9.6670757270342925E-2</v>
      </c>
      <c r="H121" s="302">
        <f t="shared" ca="1" si="50"/>
        <v>-1.9819741826909883E-3</v>
      </c>
      <c r="I121" s="136">
        <f t="shared" ca="1" si="50"/>
        <v>-4.0228390662981634E-3</v>
      </c>
      <c r="J121" s="136">
        <f t="shared" ca="1" si="50"/>
        <v>-6.6542338765710708E-3</v>
      </c>
      <c r="K121" s="136">
        <f t="shared" ca="1" si="50"/>
        <v>3.5804276074654522E-3</v>
      </c>
      <c r="L121" s="136">
        <f t="shared" ca="1" si="50"/>
        <v>-4.5679753757554157E-3</v>
      </c>
      <c r="M121" s="136">
        <f t="shared" ca="1" si="50"/>
        <v>-6.4840020041218903E-3</v>
      </c>
      <c r="N121" s="136">
        <f t="shared" ca="1" si="50"/>
        <v>-1.1569580097366947E-2</v>
      </c>
      <c r="O121" s="136">
        <f t="shared" ca="1" si="50"/>
        <v>-3.3081987160924666E-3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6.8788130606301942E-2</v>
      </c>
      <c r="E122" s="136">
        <f t="shared" ca="1" si="51"/>
        <v>-0.14556470513438943</v>
      </c>
      <c r="F122" s="136">
        <f t="shared" ca="1" si="51"/>
        <v>3.0261940318041334E-2</v>
      </c>
      <c r="G122" s="302">
        <f t="shared" ca="1" si="51"/>
        <v>-1.6875220932078841E-2</v>
      </c>
      <c r="H122" s="136">
        <f t="shared" ca="1" si="51"/>
        <v>-1.9819741826909883E-3</v>
      </c>
      <c r="I122" s="136">
        <f t="shared" ca="1" si="51"/>
        <v>-4.0228390662981634E-3</v>
      </c>
      <c r="J122" s="136">
        <f t="shared" ca="1" si="51"/>
        <v>-6.6542338765710708E-3</v>
      </c>
      <c r="K122" s="136">
        <f t="shared" ca="1" si="51"/>
        <v>3.5804276074654522E-3</v>
      </c>
      <c r="L122" s="136">
        <f t="shared" ca="1" si="51"/>
        <v>-4.5679753757554157E-3</v>
      </c>
      <c r="M122" s="136">
        <f t="shared" ca="1" si="51"/>
        <v>-6.4840020041218903E-3</v>
      </c>
      <c r="N122" s="136">
        <f t="shared" ca="1" si="51"/>
        <v>-1.1569580097366947E-2</v>
      </c>
      <c r="O122" s="136">
        <f t="shared" ca="1" si="51"/>
        <v>-3.3081987160924666E-3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3.9459580565491009E-2</v>
      </c>
      <c r="E123" s="136">
        <f t="shared" ca="1" si="52"/>
        <v>-3.2775469903100395E-2</v>
      </c>
      <c r="F123" s="302">
        <f t="shared" ca="1" si="52"/>
        <v>-9.8925122211224216E-3</v>
      </c>
      <c r="G123" s="136">
        <f t="shared" ca="1" si="52"/>
        <v>-1.6875220932078841E-2</v>
      </c>
      <c r="H123" s="136">
        <f t="shared" ca="1" si="52"/>
        <v>-1.9819741826909883E-3</v>
      </c>
      <c r="I123" s="136">
        <f t="shared" ca="1" si="52"/>
        <v>-4.0228390662981634E-3</v>
      </c>
      <c r="J123" s="136">
        <f t="shared" ca="1" si="52"/>
        <v>-6.6542338765710708E-3</v>
      </c>
      <c r="K123" s="296">
        <f t="shared" ca="1" si="52"/>
        <v>3.5804276074654522E-3</v>
      </c>
      <c r="L123" s="296">
        <f t="shared" ca="1" si="52"/>
        <v>-4.5679753757554157E-3</v>
      </c>
      <c r="M123" s="136">
        <f t="shared" ca="1" si="52"/>
        <v>-6.4840020041218903E-3</v>
      </c>
      <c r="N123" s="136">
        <f t="shared" ca="1" si="52"/>
        <v>-1.1569580097366947E-2</v>
      </c>
      <c r="O123" s="136">
        <f t="shared" ca="1" si="52"/>
        <v>-3.3081987160924666E-3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-1.0183022068430627E-2</v>
      </c>
      <c r="E124" s="303">
        <f t="shared" ca="1" si="53"/>
        <v>-2.0964509785116599E-2</v>
      </c>
      <c r="F124" s="137">
        <f t="shared" ca="1" si="53"/>
        <v>-9.8925122211224216E-3</v>
      </c>
      <c r="G124" s="137">
        <f t="shared" ca="1" si="53"/>
        <v>-1.6875220932078841E-2</v>
      </c>
      <c r="H124" s="137">
        <f t="shared" ca="1" si="53"/>
        <v>-1.9819741826909883E-3</v>
      </c>
      <c r="I124" s="137">
        <f t="shared" ca="1" si="53"/>
        <v>-4.0228390662981634E-3</v>
      </c>
      <c r="J124" s="137">
        <f t="shared" ca="1" si="53"/>
        <v>-6.6542338765710708E-3</v>
      </c>
      <c r="K124" s="297">
        <f t="shared" ca="1" si="53"/>
        <v>3.5804276074654522E-3</v>
      </c>
      <c r="L124" s="297">
        <f t="shared" ca="1" si="53"/>
        <v>-4.5679753757554157E-3</v>
      </c>
      <c r="M124" s="137">
        <f t="shared" ca="1" si="53"/>
        <v>-6.4840020041218903E-3</v>
      </c>
      <c r="N124" s="137">
        <f t="shared" ca="1" si="53"/>
        <v>-1.1569580097366947E-2</v>
      </c>
      <c r="O124" s="137">
        <f t="shared" ca="1" si="53"/>
        <v>-3.3081987160924666E-3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1.2121145833684894E-2</v>
      </c>
      <c r="E125" s="138">
        <f t="shared" ca="1" si="54"/>
        <v>-2.0964509785116599E-2</v>
      </c>
      <c r="F125" s="138">
        <f t="shared" ca="1" si="54"/>
        <v>-9.8925122211224199E-3</v>
      </c>
      <c r="G125" s="138">
        <f t="shared" ca="1" si="54"/>
        <v>-1.6875220932078838E-2</v>
      </c>
      <c r="H125" s="138">
        <f t="shared" ca="1" si="54"/>
        <v>-1.9819741826909883E-3</v>
      </c>
      <c r="I125" s="138">
        <f t="shared" ca="1" si="54"/>
        <v>-4.0228390662981625E-3</v>
      </c>
      <c r="J125" s="138">
        <f t="shared" ca="1" si="54"/>
        <v>-6.6542338765710708E-3</v>
      </c>
      <c r="K125" s="138">
        <f t="shared" ca="1" si="54"/>
        <v>3.5804276074654518E-3</v>
      </c>
      <c r="L125" s="138">
        <f t="shared" ca="1" si="54"/>
        <v>-4.5679753757554157E-3</v>
      </c>
      <c r="M125" s="139">
        <f t="shared" ca="1" si="54"/>
        <v>-6.4840020041218903E-3</v>
      </c>
      <c r="N125" s="139">
        <f t="shared" ca="1" si="54"/>
        <v>-1.1569580097366946E-2</v>
      </c>
      <c r="O125" s="139">
        <f t="shared" ca="1" si="54"/>
        <v>-3.3081987160924679E-3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3.9600683125684084E-3</v>
      </c>
      <c r="E126" s="139">
        <f t="shared" ca="1" si="55"/>
        <v>6.1071252650155396E-3</v>
      </c>
      <c r="F126" s="139">
        <f t="shared" ca="1" si="55"/>
        <v>2.0628325953272355E-3</v>
      </c>
      <c r="G126" s="139">
        <f t="shared" ca="1" si="55"/>
        <v>5.5044381854443963E-3</v>
      </c>
      <c r="H126" s="139">
        <f t="shared" ca="1" si="55"/>
        <v>2.0932609161107454E-3</v>
      </c>
      <c r="I126" s="139">
        <f t="shared" ca="1" si="55"/>
        <v>1.291534155158613E-3</v>
      </c>
      <c r="J126" s="139">
        <f t="shared" ca="1" si="55"/>
        <v>1.6941103564554994E-3</v>
      </c>
      <c r="K126" s="139">
        <f t="shared" ca="1" si="55"/>
        <v>2.7467635389106502E-3</v>
      </c>
      <c r="L126" s="139">
        <f t="shared" ca="1" si="55"/>
        <v>3.2348550292903797E-4</v>
      </c>
      <c r="M126" s="140">
        <f t="shared" ca="1" si="55"/>
        <v>1.4640826428629315E-4</v>
      </c>
      <c r="N126" s="140">
        <f t="shared" ca="1" si="55"/>
        <v>1.3166517414639802E-5</v>
      </c>
      <c r="O126" s="140">
        <f t="shared" ca="1" si="55"/>
        <v>1.8465947620190117E-36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5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3.9600683125684075E-3</v>
      </c>
      <c r="E132" s="142">
        <f t="shared" ca="1" si="59"/>
        <v>6.1935128257307906E-4</v>
      </c>
      <c r="F132" s="142">
        <f t="shared" ca="1" si="59"/>
        <v>1.5442068011064522E-3</v>
      </c>
      <c r="G132" s="142">
        <f t="shared" ca="1" si="59"/>
        <v>1.9101609175654316E-3</v>
      </c>
      <c r="H132" s="142">
        <f t="shared" ca="1" si="59"/>
        <v>9.924530950647598E-4</v>
      </c>
      <c r="I132" s="142">
        <f t="shared" ca="1" si="59"/>
        <v>1.775308963419774E-3</v>
      </c>
      <c r="J132" s="142">
        <f t="shared" ca="1" si="59"/>
        <v>2.3802657976648095E-3</v>
      </c>
      <c r="K132" s="142">
        <f t="shared" ca="1" si="59"/>
        <v>-2.4654415731669198E-3</v>
      </c>
      <c r="L132" s="142">
        <f t="shared" ca="1" si="59"/>
        <v>-5.7092109284734185E-4</v>
      </c>
      <c r="M132" s="142">
        <f t="shared" ca="1" si="59"/>
        <v>3.925938102140869E-4</v>
      </c>
      <c r="N132" s="142">
        <f t="shared" ca="1" si="59"/>
        <v>4.1789290152730978E-4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5.1799597027496959E-2</v>
      </c>
      <c r="S132" s="142">
        <f ca="1">SUM(R132:R$149)</f>
        <v>1.0517995970274969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6.1935128257307906E-4</v>
      </c>
      <c r="E133" s="142">
        <f t="shared" ca="1" si="59"/>
        <v>6.7178377915170966E-3</v>
      </c>
      <c r="F133" s="142">
        <f t="shared" ca="1" si="59"/>
        <v>2.3192014562223469E-4</v>
      </c>
      <c r="G133" s="142">
        <f t="shared" ca="1" si="59"/>
        <v>-2.3748361780092792E-3</v>
      </c>
      <c r="H133" s="142">
        <f t="shared" ca="1" si="59"/>
        <v>2.8356528554987453E-3</v>
      </c>
      <c r="I133" s="142">
        <f t="shared" ca="1" si="59"/>
        <v>-3.924465462090164E-4</v>
      </c>
      <c r="J133" s="142">
        <f t="shared" ca="1" si="59"/>
        <v>-5.1926003280697546E-4</v>
      </c>
      <c r="K133" s="142">
        <f t="shared" ca="1" si="59"/>
        <v>3.3790518400306792E-3</v>
      </c>
      <c r="L133" s="142">
        <f t="shared" ca="1" si="59"/>
        <v>-2.6418484414865791E-3</v>
      </c>
      <c r="M133" s="142">
        <f t="shared" ca="1" si="59"/>
        <v>-2.2682587377876769E-3</v>
      </c>
      <c r="N133" s="142">
        <f t="shared" ca="1" si="59"/>
        <v>-1.2147013547163074E-3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7.4500661155917247E-2</v>
      </c>
      <c r="S133" s="142">
        <f ca="1">SUM(R133:R$149)</f>
        <v>1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1.5442068011064522E-3</v>
      </c>
      <c r="E134" s="142">
        <f t="shared" ca="1" si="59"/>
        <v>2.3192014562223469E-4</v>
      </c>
      <c r="F134" s="142">
        <f t="shared" ca="1" si="59"/>
        <v>2.5212398387332892E-3</v>
      </c>
      <c r="G134" s="142">
        <f t="shared" ca="1" si="59"/>
        <v>-1.0497449702980704E-3</v>
      </c>
      <c r="H134" s="142">
        <f t="shared" ca="1" si="59"/>
        <v>5.9685415678355518E-4</v>
      </c>
      <c r="I134" s="142">
        <f t="shared" ca="1" si="59"/>
        <v>-2.7350366364713764E-5</v>
      </c>
      <c r="J134" s="142">
        <f t="shared" ca="1" si="59"/>
        <v>2.4918447306882538E-3</v>
      </c>
      <c r="K134" s="142">
        <f t="shared" ca="1" si="59"/>
        <v>-3.4348838932119555E-3</v>
      </c>
      <c r="L134" s="142">
        <f t="shared" ca="1" si="59"/>
        <v>-7.2090036763800686E-5</v>
      </c>
      <c r="M134" s="142">
        <f t="shared" ca="1" si="59"/>
        <v>9.1666475006038997E-4</v>
      </c>
      <c r="N134" s="142">
        <f t="shared" ca="1" si="59"/>
        <v>6.893433283750171E-4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5.9163209771372016E-2</v>
      </c>
      <c r="S134" s="142">
        <f ca="1">SUM(R134:R$149)</f>
        <v>0.92549933884408264</v>
      </c>
      <c r="T134" s="142">
        <f t="shared" ca="1" si="60"/>
        <v>1.4483169156103684E-4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1.9101609175654316E-3</v>
      </c>
      <c r="E135" s="142">
        <f t="shared" ca="1" si="59"/>
        <v>-2.3748361780092792E-3</v>
      </c>
      <c r="F135" s="142">
        <f t="shared" ca="1" si="59"/>
        <v>-1.0497449702980704E-3</v>
      </c>
      <c r="G135" s="142">
        <f t="shared" ca="1" si="59"/>
        <v>7.5686025049860476E-3</v>
      </c>
      <c r="H135" s="142">
        <f t="shared" ca="1" si="59"/>
        <v>-1.1824449648938993E-3</v>
      </c>
      <c r="I135" s="142">
        <f t="shared" ca="1" si="59"/>
        <v>3.5659098765186592E-3</v>
      </c>
      <c r="J135" s="142">
        <f t="shared" ca="1" si="59"/>
        <v>1.8824502500693605E-3</v>
      </c>
      <c r="K135" s="142">
        <f t="shared" ca="1" si="59"/>
        <v>-3.1264628835279143E-4</v>
      </c>
      <c r="L135" s="142">
        <f t="shared" ca="1" si="59"/>
        <v>-3.1190335450453395E-4</v>
      </c>
      <c r="M135" s="142">
        <f t="shared" ca="1" si="59"/>
        <v>-2.5778480363587041E-4</v>
      </c>
      <c r="N135" s="142">
        <f t="shared" ca="1" si="59"/>
        <v>-1.4770127609431695E-4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6.3453157532929447E-2</v>
      </c>
      <c r="S135" s="142">
        <f ca="1">SUM(R135:R$149)</f>
        <v>0.86633612907271074</v>
      </c>
      <c r="T135" s="142">
        <f t="shared" ca="1" si="60"/>
        <v>1.9057535346992797E-3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9.924530950647598E-4</v>
      </c>
      <c r="E136" s="142">
        <f t="shared" ca="1" si="59"/>
        <v>2.8356528554987453E-3</v>
      </c>
      <c r="F136" s="142">
        <f t="shared" ca="1" si="59"/>
        <v>5.9685415678355518E-4</v>
      </c>
      <c r="G136" s="142">
        <f t="shared" ca="1" si="59"/>
        <v>-1.1824449648938993E-3</v>
      </c>
      <c r="H136" s="142">
        <f t="shared" ca="1" si="59"/>
        <v>3.2894100110311721E-3</v>
      </c>
      <c r="I136" s="142">
        <f t="shared" ca="1" si="59"/>
        <v>7.3009863372106021E-4</v>
      </c>
      <c r="J136" s="142">
        <f t="shared" ca="1" si="59"/>
        <v>-5.5417510869996231E-5</v>
      </c>
      <c r="K136" s="142">
        <f t="shared" ca="1" si="59"/>
        <v>3.1942013996581978E-3</v>
      </c>
      <c r="L136" s="142">
        <f t="shared" ca="1" si="59"/>
        <v>-1.5085246608979098E-3</v>
      </c>
      <c r="M136" s="142">
        <f t="shared" ca="1" si="59"/>
        <v>-1.3617723897644126E-3</v>
      </c>
      <c r="N136" s="142">
        <f t="shared" ca="1" si="59"/>
        <v>-6.2240779707914732E-4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6.0975121965540564E-2</v>
      </c>
      <c r="S136" s="142">
        <f ca="1">SUM(R136:R$149)</f>
        <v>0.80288297153978117</v>
      </c>
      <c r="T136" s="142">
        <f t="shared" ca="1" si="60"/>
        <v>6.4856914609570191E-3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1.775308963419774E-3</v>
      </c>
      <c r="E137" s="142">
        <f t="shared" ca="1" si="59"/>
        <v>-3.924465462090164E-4</v>
      </c>
      <c r="F137" s="142">
        <f t="shared" ca="1" si="59"/>
        <v>-2.7350366364713764E-5</v>
      </c>
      <c r="G137" s="142">
        <f t="shared" ca="1" si="59"/>
        <v>3.5659098765186592E-3</v>
      </c>
      <c r="H137" s="142">
        <f t="shared" ca="1" si="59"/>
        <v>7.3009863372106021E-4</v>
      </c>
      <c r="I137" s="142">
        <f t="shared" ca="1" si="59"/>
        <v>2.3678126177907903E-3</v>
      </c>
      <c r="J137" s="142">
        <f t="shared" ca="1" si="59"/>
        <v>1.8295201174345194E-3</v>
      </c>
      <c r="K137" s="142">
        <f t="shared" ca="1" si="59"/>
        <v>-5.8687203078382948E-4</v>
      </c>
      <c r="L137" s="142">
        <f t="shared" ca="1" si="59"/>
        <v>-3.6856435870466091E-4</v>
      </c>
      <c r="M137" s="142">
        <f t="shared" ca="1" si="59"/>
        <v>2.8381560211955179E-5</v>
      </c>
      <c r="N137" s="142">
        <f t="shared" ca="1" si="59"/>
        <v>1.4121176608600328E-4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7.6131358971007257E-2</v>
      </c>
      <c r="S137" s="142">
        <f ca="1">SUM(R137:R$149)</f>
        <v>0.74190784957424061</v>
      </c>
      <c r="T137" s="142">
        <f t="shared" ca="1" si="60"/>
        <v>5.4157825025207538E-5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2.3802657976648095E-3</v>
      </c>
      <c r="E138" s="142">
        <f t="shared" ca="1" si="59"/>
        <v>-5.1926003280697546E-4</v>
      </c>
      <c r="F138" s="142">
        <f t="shared" ca="1" si="59"/>
        <v>2.4918447306882538E-3</v>
      </c>
      <c r="G138" s="142">
        <f t="shared" ca="1" si="59"/>
        <v>1.8824502500693605E-3</v>
      </c>
      <c r="H138" s="142">
        <f t="shared" ca="1" si="59"/>
        <v>-5.5417510869996231E-5</v>
      </c>
      <c r="I138" s="142">
        <f t="shared" ca="1" si="59"/>
        <v>1.8295201174345194E-3</v>
      </c>
      <c r="J138" s="142">
        <f t="shared" ca="1" si="59"/>
        <v>3.7270427842020989E-3</v>
      </c>
      <c r="K138" s="142">
        <f t="shared" ca="1" si="59"/>
        <v>-3.611662129112E-3</v>
      </c>
      <c r="L138" s="142">
        <f t="shared" ca="1" si="59"/>
        <v>-4.4209851619102729E-4</v>
      </c>
      <c r="M138" s="142">
        <f t="shared" ca="1" si="59"/>
        <v>6.6105648821561099E-4</v>
      </c>
      <c r="N138" s="142">
        <f t="shared" ca="1" si="59"/>
        <v>5.378914942392799E-4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5.9573745050433627E-2</v>
      </c>
      <c r="S138" s="142">
        <f ca="1">SUM(R138:R$149)</f>
        <v>0.66577649060323341</v>
      </c>
      <c r="T138" s="142">
        <f t="shared" ca="1" si="60"/>
        <v>-1.9284247164689668E-3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-2.4654415731669198E-3</v>
      </c>
      <c r="E139" s="142">
        <f t="shared" ca="1" si="59"/>
        <v>3.3790518400306792E-3</v>
      </c>
      <c r="F139" s="142">
        <f t="shared" ca="1" si="59"/>
        <v>-3.4348838932119555E-3</v>
      </c>
      <c r="G139" s="142">
        <f t="shared" ca="1" si="59"/>
        <v>-3.1264628835279143E-4</v>
      </c>
      <c r="H139" s="142">
        <f t="shared" ca="1" si="59"/>
        <v>3.1942013996581978E-3</v>
      </c>
      <c r="I139" s="142">
        <f t="shared" ca="1" si="59"/>
        <v>-5.8687203078382948E-4</v>
      </c>
      <c r="J139" s="142">
        <f t="shared" ca="1" si="59"/>
        <v>-3.611662129112E-3</v>
      </c>
      <c r="K139" s="142">
        <f t="shared" ca="1" si="59"/>
        <v>7.5535997320042882E-3</v>
      </c>
      <c r="L139" s="142">
        <f t="shared" ca="1" si="59"/>
        <v>-2.1113058654521825E-3</v>
      </c>
      <c r="M139" s="142">
        <f t="shared" ca="1" si="59"/>
        <v>-3.0399956097647246E-3</v>
      </c>
      <c r="N139" s="142">
        <f t="shared" ca="1" si="59"/>
        <v>-1.8412652087511428E-3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8.3010625889517714E-2</v>
      </c>
      <c r="S139" s="142">
        <f ca="1">SUM(R139:R$149)</f>
        <v>0.60620274555279985</v>
      </c>
      <c r="T139" s="142">
        <f t="shared" ca="1" si="60"/>
        <v>2.5267420098097964E-3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-5.7092109284734185E-4</v>
      </c>
      <c r="E140" s="142">
        <f t="shared" ca="1" si="59"/>
        <v>-2.6418484414865791E-3</v>
      </c>
      <c r="F140" s="142">
        <f t="shared" ca="1" si="59"/>
        <v>-7.2090036763800686E-5</v>
      </c>
      <c r="G140" s="142">
        <f t="shared" ca="1" si="59"/>
        <v>-3.1190335450453395E-4</v>
      </c>
      <c r="H140" s="142">
        <f t="shared" ca="1" si="59"/>
        <v>-1.5085246608979098E-3</v>
      </c>
      <c r="I140" s="142">
        <f t="shared" ca="1" si="59"/>
        <v>-3.6856435870466091E-4</v>
      </c>
      <c r="J140" s="142">
        <f t="shared" ca="1" si="59"/>
        <v>-4.4209851619102729E-4</v>
      </c>
      <c r="K140" s="142">
        <f t="shared" ca="1" si="59"/>
        <v>-2.1113058654521825E-3</v>
      </c>
      <c r="L140" s="142">
        <f t="shared" ca="1" si="59"/>
        <v>1.1861135107398065E-3</v>
      </c>
      <c r="M140" s="142">
        <f t="shared" ca="1" si="59"/>
        <v>1.0843303857857678E-3</v>
      </c>
      <c r="N140" s="142">
        <f t="shared" ca="1" si="59"/>
        <v>6.125818219731991E-4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0.14809641966283588</v>
      </c>
      <c r="S140" s="142">
        <f ca="1">SUM(R140:R$149)</f>
        <v>0.52319211966328216</v>
      </c>
      <c r="T140" s="142">
        <f t="shared" ca="1" si="60"/>
        <v>6.5685073703765527E-3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3.925938102140869E-4</v>
      </c>
      <c r="E141" s="142">
        <f t="shared" ca="1" si="59"/>
        <v>-2.2682587377876769E-3</v>
      </c>
      <c r="F141" s="142">
        <f t="shared" ca="1" si="59"/>
        <v>9.1666475006038997E-4</v>
      </c>
      <c r="G141" s="142">
        <f t="shared" ca="1" si="59"/>
        <v>-2.5778480363587041E-4</v>
      </c>
      <c r="H141" s="142">
        <f t="shared" ca="1" si="59"/>
        <v>-1.3617723897644126E-3</v>
      </c>
      <c r="I141" s="142">
        <f t="shared" ca="1" si="59"/>
        <v>2.8381560211955179E-5</v>
      </c>
      <c r="J141" s="142">
        <f t="shared" ca="1" si="59"/>
        <v>6.6105648821561099E-4</v>
      </c>
      <c r="K141" s="142">
        <f t="shared" ca="1" si="59"/>
        <v>-3.0399956097647246E-3</v>
      </c>
      <c r="L141" s="142">
        <f t="shared" ca="1" si="59"/>
        <v>1.0843303857857678E-3</v>
      </c>
      <c r="M141" s="142">
        <f t="shared" ca="1" si="59"/>
        <v>8.0524545357461201E-4</v>
      </c>
      <c r="N141" s="142">
        <f t="shared" ca="1" si="59"/>
        <v>4.7783819478181531E-4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0.10162482004781914</v>
      </c>
      <c r="S141" s="142">
        <f ca="1">SUM(R141:R$149)</f>
        <v>0.37509570000044629</v>
      </c>
      <c r="T141" s="142">
        <f t="shared" ca="1" si="60"/>
        <v>2.0608868753575808E-2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4.1789290152730978E-4</v>
      </c>
      <c r="E142" s="142">
        <f t="shared" ca="1" si="59"/>
        <v>-1.2147013547163074E-3</v>
      </c>
      <c r="F142" s="142">
        <f t="shared" ca="1" si="59"/>
        <v>6.893433283750171E-4</v>
      </c>
      <c r="G142" s="142">
        <f t="shared" ca="1" si="59"/>
        <v>-1.4770127609431695E-4</v>
      </c>
      <c r="H142" s="142">
        <f t="shared" ca="1" si="59"/>
        <v>-6.2240779707914732E-4</v>
      </c>
      <c r="I142" s="142">
        <f t="shared" ca="1" si="59"/>
        <v>1.4121176608600328E-4</v>
      </c>
      <c r="J142" s="142">
        <f t="shared" ca="1" si="59"/>
        <v>5.378914942392799E-4</v>
      </c>
      <c r="K142" s="142">
        <f t="shared" ca="1" si="59"/>
        <v>-1.8412652087511428E-3</v>
      </c>
      <c r="L142" s="142">
        <f t="shared" ca="1" si="59"/>
        <v>6.125818219731991E-4</v>
      </c>
      <c r="M142" s="142">
        <f t="shared" ca="1" si="59"/>
        <v>4.7783819478181531E-4</v>
      </c>
      <c r="N142" s="142">
        <f t="shared" ca="1" si="59"/>
        <v>1.4483169156103684E-4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0.11298182742065704</v>
      </c>
      <c r="S142" s="142">
        <f ca="1">SUM(R142:R$149)</f>
        <v>0.27347087995262714</v>
      </c>
      <c r="T142" s="142">
        <f t="shared" ca="1" si="60"/>
        <v>2.3351383990846443E-2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6.3204470153880463E-2</v>
      </c>
      <c r="S143" s="142">
        <f ca="1">SUM(R143:R$149)</f>
        <v>0.16048905253197004</v>
      </c>
      <c r="T143" s="142">
        <f t="shared" ca="1" si="60"/>
        <v>2.4139768882635197E-2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4.548498535059263E-2</v>
      </c>
      <c r="S144" s="142">
        <f ca="1">SUM(R144:R$149)</f>
        <v>9.7284582378089596E-2</v>
      </c>
      <c r="T144" s="142">
        <f t="shared" ca="1" si="60"/>
        <v>4.2091579001446507E-2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5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3.9600683125684075E-3</v>
      </c>
      <c r="E149" s="142">
        <f t="shared" ca="1" si="63"/>
        <v>5.6304662052098105E-4</v>
      </c>
      <c r="F149" s="142">
        <f t="shared" ca="1" si="63"/>
        <v>1.2634419281780066E-3</v>
      </c>
      <c r="G149" s="142">
        <f t="shared" ca="1" si="63"/>
        <v>1.3892079400475864E-3</v>
      </c>
      <c r="H149" s="142">
        <f t="shared" ca="1" si="63"/>
        <v>6.315610604957564E-4</v>
      </c>
      <c r="I149" s="142">
        <f t="shared" ca="1" si="63"/>
        <v>9.6835034368351295E-4</v>
      </c>
      <c r="J149" s="142">
        <f t="shared" ca="1" si="63"/>
        <v>1.0819389989385497E-3</v>
      </c>
      <c r="K149" s="142">
        <f t="shared" ca="1" si="63"/>
        <v>-8.9652420842433432E-4</v>
      </c>
      <c r="L149" s="142">
        <f t="shared" ca="1" si="63"/>
        <v>-1.5570575259472952E-4</v>
      </c>
      <c r="M149" s="142">
        <f t="shared" ca="1" si="63"/>
        <v>7.1380692766197622E-5</v>
      </c>
      <c r="N149" s="142">
        <f t="shared" ca="1" si="63"/>
        <v>3.7990263775209988E-5</v>
      </c>
      <c r="O149" s="142">
        <f t="shared" ca="1" si="63"/>
        <v>-5.4713918874637384E-37</v>
      </c>
      <c r="P149" s="143">
        <f t="shared" ca="1" si="63"/>
        <v>0</v>
      </c>
      <c r="R149" s="142" cm="1">
        <f t="array" aca="1" ref="R149" ca="1">INDEX($J$40:$J$52, $M$1+1-$C149, 0)</f>
        <v>5.1799597027496959E-2</v>
      </c>
      <c r="S149" s="142">
        <f ca="1">SUM(R$149:R149)</f>
        <v>5.1799597027496959E-2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5.6304662052098105E-4</v>
      </c>
      <c r="E150" s="142">
        <f t="shared" ca="1" si="63"/>
        <v>6.1071252650155422E-3</v>
      </c>
      <c r="F150" s="142">
        <f t="shared" ca="1" si="63"/>
        <v>1.8975284641819211E-4</v>
      </c>
      <c r="G150" s="142">
        <f t="shared" ca="1" si="63"/>
        <v>-1.7271535840067491E-3</v>
      </c>
      <c r="H150" s="142">
        <f t="shared" ca="1" si="63"/>
        <v>1.8045063625901103E-3</v>
      </c>
      <c r="I150" s="142">
        <f t="shared" ca="1" si="63"/>
        <v>-2.1406175247764533E-4</v>
      </c>
      <c r="J150" s="142">
        <f t="shared" ca="1" si="63"/>
        <v>-2.3602728763953427E-4</v>
      </c>
      <c r="K150" s="142">
        <f t="shared" ca="1" si="63"/>
        <v>1.2287461236475195E-3</v>
      </c>
      <c r="L150" s="142">
        <f t="shared" ca="1" si="63"/>
        <v>-7.205041204054307E-4</v>
      </c>
      <c r="M150" s="142">
        <f t="shared" ca="1" si="63"/>
        <v>-4.1241067959775941E-4</v>
      </c>
      <c r="N150" s="142">
        <f t="shared" ca="1" si="63"/>
        <v>-1.1042739588330067E-4</v>
      </c>
      <c r="O150" s="142">
        <f t="shared" ca="1" si="63"/>
        <v>3.8299743212246167E-36</v>
      </c>
      <c r="P150" s="143">
        <f t="shared" ca="1" si="63"/>
        <v>0</v>
      </c>
      <c r="R150" s="142" cm="1">
        <f t="array" aca="1" ref="R150" ca="1">INDEX($J$40:$J$52, $M$1+1-$C150, 0)</f>
        <v>7.4500661155917247E-2</v>
      </c>
      <c r="S150" s="142">
        <f ca="1">SUM(R$149:R150)</f>
        <v>0.1263002581834142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1.2634419281780066E-3</v>
      </c>
      <c r="E151" s="142">
        <f t="shared" ca="1" si="63"/>
        <v>1.8975284641819211E-4</v>
      </c>
      <c r="F151" s="142">
        <f t="shared" ca="1" si="63"/>
        <v>2.0628325953272364E-3</v>
      </c>
      <c r="G151" s="142">
        <f t="shared" ca="1" si="63"/>
        <v>-7.6345088748950576E-4</v>
      </c>
      <c r="H151" s="142">
        <f t="shared" ca="1" si="63"/>
        <v>3.7981628158953505E-4</v>
      </c>
      <c r="I151" s="142">
        <f t="shared" ca="1" si="63"/>
        <v>-1.4918381653480272E-5</v>
      </c>
      <c r="J151" s="142">
        <f t="shared" ca="1" si="63"/>
        <v>1.1326566957673883E-3</v>
      </c>
      <c r="K151" s="142">
        <f t="shared" ca="1" si="63"/>
        <v>-1.2490486884407111E-3</v>
      </c>
      <c r="L151" s="142">
        <f t="shared" ca="1" si="63"/>
        <v>-1.9660919117400188E-5</v>
      </c>
      <c r="M151" s="142">
        <f t="shared" ca="1" si="63"/>
        <v>1.6666631819279819E-4</v>
      </c>
      <c r="N151" s="142">
        <f t="shared" ca="1" si="63"/>
        <v>6.2667575306819722E-5</v>
      </c>
      <c r="O151" s="142">
        <f t="shared" ca="1" si="63"/>
        <v>-4.1035439155978034E-37</v>
      </c>
      <c r="P151" s="143">
        <f t="shared" ca="1" si="63"/>
        <v>0</v>
      </c>
      <c r="R151" s="142" cm="1">
        <f t="array" aca="1" ref="R151" ca="1">INDEX($J$40:$J$52, $M$1+1-$C151, 0)</f>
        <v>5.9163209771372016E-2</v>
      </c>
      <c r="S151" s="142">
        <f ca="1">SUM(R$149:R151)</f>
        <v>0.18546346795478622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1.3892079400475864E-3</v>
      </c>
      <c r="E152" s="142">
        <f t="shared" ca="1" si="63"/>
        <v>-1.7271535840067491E-3</v>
      </c>
      <c r="F152" s="142">
        <f t="shared" ca="1" si="63"/>
        <v>-7.6345088748950576E-4</v>
      </c>
      <c r="G152" s="142">
        <f t="shared" ca="1" si="63"/>
        <v>5.5044381854443972E-3</v>
      </c>
      <c r="H152" s="142">
        <f t="shared" ca="1" si="63"/>
        <v>-7.5246497765975404E-4</v>
      </c>
      <c r="I152" s="142">
        <f t="shared" ca="1" si="63"/>
        <v>1.9450417508283593E-3</v>
      </c>
      <c r="J152" s="142">
        <f t="shared" ca="1" si="63"/>
        <v>8.5565920457698202E-4</v>
      </c>
      <c r="K152" s="142">
        <f t="shared" ca="1" si="63"/>
        <v>-1.1368955940101515E-4</v>
      </c>
      <c r="L152" s="142">
        <f t="shared" ca="1" si="63"/>
        <v>-8.506455122850926E-5</v>
      </c>
      <c r="M152" s="142">
        <f t="shared" ca="1" si="63"/>
        <v>-4.6869964297430962E-5</v>
      </c>
      <c r="N152" s="142">
        <f t="shared" ca="1" si="63"/>
        <v>-1.3427388735846996E-5</v>
      </c>
      <c r="O152" s="142">
        <f t="shared" ca="1" si="63"/>
        <v>-3.4196199296648367E-36</v>
      </c>
      <c r="P152" s="143">
        <f t="shared" ca="1" si="63"/>
        <v>0</v>
      </c>
      <c r="R152" s="142" cm="1">
        <f t="array" aca="1" ref="R152" ca="1">INDEX($J$40:$J$52, $M$1+1-$C152, 0)</f>
        <v>6.3453157532929447E-2</v>
      </c>
      <c r="S152" s="142">
        <f ca="1">SUM(R$149:R152)</f>
        <v>0.24891662548771565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6.315610604957564E-4</v>
      </c>
      <c r="E153" s="142">
        <f t="shared" ca="1" si="63"/>
        <v>1.8045063625901103E-3</v>
      </c>
      <c r="F153" s="142">
        <f t="shared" ca="1" si="63"/>
        <v>3.7981628158953505E-4</v>
      </c>
      <c r="G153" s="142">
        <f t="shared" ca="1" si="63"/>
        <v>-7.5246497765975404E-4</v>
      </c>
      <c r="H153" s="142">
        <f t="shared" ca="1" si="63"/>
        <v>2.0932609161107459E-3</v>
      </c>
      <c r="I153" s="142">
        <f t="shared" ca="1" si="63"/>
        <v>3.9823561839330573E-4</v>
      </c>
      <c r="J153" s="142">
        <f t="shared" ca="1" si="63"/>
        <v>-2.5189777668179997E-5</v>
      </c>
      <c r="K153" s="142">
        <f t="shared" ca="1" si="63"/>
        <v>1.16152778169389E-3</v>
      </c>
      <c r="L153" s="142">
        <f t="shared" ca="1" si="63"/>
        <v>-4.1141581660852076E-4</v>
      </c>
      <c r="M153" s="142">
        <f t="shared" ca="1" si="63"/>
        <v>-2.4759497995716599E-4</v>
      </c>
      <c r="N153" s="142">
        <f t="shared" ca="1" si="63"/>
        <v>-5.6582527007195223E-5</v>
      </c>
      <c r="O153" s="142">
        <f t="shared" ca="1" si="63"/>
        <v>5.4713918874637384E-37</v>
      </c>
      <c r="P153" s="143">
        <f t="shared" ca="1" si="63"/>
        <v>0</v>
      </c>
      <c r="R153" s="142" cm="1">
        <f t="array" aca="1" ref="R153" ca="1">INDEX($J$40:$J$52, $M$1+1-$C153, 0)</f>
        <v>6.0975121965540564E-2</v>
      </c>
      <c r="S153" s="142">
        <f ca="1">SUM(R$149:R153)</f>
        <v>0.30989174745325621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9.6835034368351295E-4</v>
      </c>
      <c r="E154" s="142">
        <f t="shared" ca="1" si="63"/>
        <v>-2.1406175247764533E-4</v>
      </c>
      <c r="F154" s="142">
        <f t="shared" ca="1" si="63"/>
        <v>-1.4918381653480272E-5</v>
      </c>
      <c r="G154" s="142">
        <f t="shared" ca="1" si="63"/>
        <v>1.9450417508283593E-3</v>
      </c>
      <c r="H154" s="142">
        <f t="shared" ca="1" si="63"/>
        <v>3.9823561839330573E-4</v>
      </c>
      <c r="I154" s="142">
        <f t="shared" ca="1" si="63"/>
        <v>1.291534155158613E-3</v>
      </c>
      <c r="J154" s="142">
        <f t="shared" ca="1" si="63"/>
        <v>8.3160005337932705E-4</v>
      </c>
      <c r="K154" s="142">
        <f t="shared" ca="1" si="63"/>
        <v>-2.1340801119411974E-4</v>
      </c>
      <c r="L154" s="142">
        <f t="shared" ca="1" si="63"/>
        <v>-1.0051755237399842E-4</v>
      </c>
      <c r="M154" s="142">
        <f t="shared" ca="1" si="63"/>
        <v>5.1602836749009587E-6</v>
      </c>
      <c r="N154" s="142">
        <f t="shared" ca="1" si="63"/>
        <v>1.2837433280545756E-5</v>
      </c>
      <c r="O154" s="142">
        <f t="shared" ca="1" si="63"/>
        <v>-1.0600821781960993E-36</v>
      </c>
      <c r="P154" s="143">
        <f t="shared" ca="1" si="63"/>
        <v>0</v>
      </c>
      <c r="R154" s="142" cm="1">
        <f t="array" aca="1" ref="R154" ca="1">INDEX($J$40:$J$52, $M$1+1-$C154, 0)</f>
        <v>7.6131358971007257E-2</v>
      </c>
      <c r="S154" s="142">
        <f ca="1">SUM(R$149:R154)</f>
        <v>0.38602310642426346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1.0819389989385497E-3</v>
      </c>
      <c r="E155" s="142">
        <f t="shared" ca="1" si="63"/>
        <v>-2.3602728763953427E-4</v>
      </c>
      <c r="F155" s="142">
        <f t="shared" ca="1" si="63"/>
        <v>1.1326566957673883E-3</v>
      </c>
      <c r="G155" s="142">
        <f t="shared" ca="1" si="63"/>
        <v>8.5565920457698202E-4</v>
      </c>
      <c r="H155" s="142">
        <f t="shared" ca="1" si="63"/>
        <v>-2.5189777668179997E-5</v>
      </c>
      <c r="I155" s="142">
        <f t="shared" ca="1" si="63"/>
        <v>8.3160005337932705E-4</v>
      </c>
      <c r="J155" s="142">
        <f t="shared" ca="1" si="63"/>
        <v>1.6941103564554994E-3</v>
      </c>
      <c r="K155" s="142">
        <f t="shared" ca="1" si="63"/>
        <v>-1.3133316833134547E-3</v>
      </c>
      <c r="L155" s="142">
        <f t="shared" ca="1" si="63"/>
        <v>-1.2057232259755292E-4</v>
      </c>
      <c r="M155" s="142">
        <f t="shared" ca="1" si="63"/>
        <v>1.2019208876647472E-4</v>
      </c>
      <c r="N155" s="142">
        <f t="shared" ca="1" si="63"/>
        <v>4.8899226749025447E-5</v>
      </c>
      <c r="O155" s="142">
        <f t="shared" ca="1" si="63"/>
        <v>2.735695943731869E-36</v>
      </c>
      <c r="P155" s="143">
        <f t="shared" ca="1" si="63"/>
        <v>0</v>
      </c>
      <c r="R155" s="142" cm="1">
        <f t="array" aca="1" ref="R155" ca="1">INDEX($J$40:$J$52, $M$1+1-$C155, 0)</f>
        <v>5.9573745050433627E-2</v>
      </c>
      <c r="S155" s="142">
        <f ca="1">SUM(R$149:R155)</f>
        <v>0.44559685147469708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-8.9652420842433432E-4</v>
      </c>
      <c r="E156" s="142">
        <f t="shared" ca="1" si="63"/>
        <v>1.2287461236475195E-3</v>
      </c>
      <c r="F156" s="142">
        <f t="shared" ca="1" si="63"/>
        <v>-1.2490486884407111E-3</v>
      </c>
      <c r="G156" s="142">
        <f t="shared" ca="1" si="63"/>
        <v>-1.1368955940101515E-4</v>
      </c>
      <c r="H156" s="142">
        <f t="shared" ca="1" si="63"/>
        <v>1.16152778169389E-3</v>
      </c>
      <c r="I156" s="142">
        <f t="shared" ca="1" si="63"/>
        <v>-2.1340801119411974E-4</v>
      </c>
      <c r="J156" s="142">
        <f t="shared" ca="1" si="63"/>
        <v>-1.3133316833134547E-3</v>
      </c>
      <c r="K156" s="142">
        <f t="shared" ca="1" si="63"/>
        <v>2.7467635389106502E-3</v>
      </c>
      <c r="L156" s="142">
        <f t="shared" ca="1" si="63"/>
        <v>-5.7581069057786784E-4</v>
      </c>
      <c r="M156" s="142">
        <f t="shared" ca="1" si="63"/>
        <v>-5.5272647450267708E-4</v>
      </c>
      <c r="N156" s="142">
        <f t="shared" ca="1" si="63"/>
        <v>-1.6738774625010385E-4</v>
      </c>
      <c r="O156" s="142">
        <f t="shared" ca="1" si="63"/>
        <v>3.5906009261480784E-37</v>
      </c>
      <c r="P156" s="143">
        <f t="shared" ca="1" si="63"/>
        <v>0</v>
      </c>
      <c r="R156" s="142" cm="1">
        <f t="array" aca="1" ref="R156" ca="1">INDEX($J$40:$J$52, $M$1+1-$C156, 0)</f>
        <v>8.3010625889517714E-2</v>
      </c>
      <c r="S156" s="142">
        <f ca="1">SUM(R$149:R156)</f>
        <v>0.52860747736421476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-1.5570575259472952E-4</v>
      </c>
      <c r="E157" s="142">
        <f t="shared" ca="1" si="63"/>
        <v>-7.205041204054307E-4</v>
      </c>
      <c r="F157" s="142">
        <f t="shared" ca="1" si="63"/>
        <v>-1.9660919117400188E-5</v>
      </c>
      <c r="G157" s="142">
        <f t="shared" ca="1" si="63"/>
        <v>-8.506455122850926E-5</v>
      </c>
      <c r="H157" s="142">
        <f t="shared" ca="1" si="63"/>
        <v>-4.1141581660852076E-4</v>
      </c>
      <c r="I157" s="142">
        <f t="shared" ca="1" si="63"/>
        <v>-1.0051755237399842E-4</v>
      </c>
      <c r="J157" s="142">
        <f t="shared" ca="1" si="63"/>
        <v>-1.2057232259755292E-4</v>
      </c>
      <c r="K157" s="142">
        <f t="shared" ca="1" si="63"/>
        <v>-5.7581069057786784E-4</v>
      </c>
      <c r="L157" s="142">
        <f t="shared" ca="1" si="63"/>
        <v>3.2348550292903813E-4</v>
      </c>
      <c r="M157" s="142">
        <f t="shared" ca="1" si="63"/>
        <v>1.9715097923377596E-4</v>
      </c>
      <c r="N157" s="142">
        <f t="shared" ca="1" si="63"/>
        <v>5.5689256543018093E-5</v>
      </c>
      <c r="O157" s="142">
        <f t="shared" ca="1" si="63"/>
        <v>-5.4713918874637384E-37</v>
      </c>
      <c r="P157" s="143">
        <f t="shared" ca="1" si="63"/>
        <v>0</v>
      </c>
      <c r="R157" s="142" cm="1">
        <f t="array" aca="1" ref="R157" ca="1">INDEX($J$40:$J$52, $M$1+1-$C157, 0)</f>
        <v>0.14809641966283588</v>
      </c>
      <c r="S157" s="142">
        <f ca="1">SUM(R$149:R157)</f>
        <v>0.67670389702705069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7.1380692766197622E-5</v>
      </c>
      <c r="E158" s="142">
        <f t="shared" ca="1" si="63"/>
        <v>-4.1241067959775941E-4</v>
      </c>
      <c r="F158" s="142">
        <f t="shared" ca="1" si="63"/>
        <v>1.6666631819279819E-4</v>
      </c>
      <c r="G158" s="142">
        <f t="shared" ca="1" si="63"/>
        <v>-4.6869964297430962E-5</v>
      </c>
      <c r="H158" s="142">
        <f t="shared" ca="1" si="63"/>
        <v>-2.4759497995716599E-4</v>
      </c>
      <c r="I158" s="142">
        <f t="shared" ca="1" si="63"/>
        <v>5.1602836749009587E-6</v>
      </c>
      <c r="J158" s="142">
        <f t="shared" ca="1" si="63"/>
        <v>1.2019208876647472E-4</v>
      </c>
      <c r="K158" s="142">
        <f t="shared" ca="1" si="63"/>
        <v>-5.5272647450267708E-4</v>
      </c>
      <c r="L158" s="142">
        <f t="shared" ca="1" si="63"/>
        <v>1.9715097923377596E-4</v>
      </c>
      <c r="M158" s="142">
        <f t="shared" ca="1" si="63"/>
        <v>1.464082642862931E-4</v>
      </c>
      <c r="N158" s="142">
        <f t="shared" ca="1" si="63"/>
        <v>4.343983588925594E-5</v>
      </c>
      <c r="O158" s="142">
        <f t="shared" ca="1" si="63"/>
        <v>-5.4713918874637384E-37</v>
      </c>
      <c r="P158" s="143">
        <f t="shared" ca="1" si="63"/>
        <v>0</v>
      </c>
      <c r="R158" s="142" cm="1">
        <f t="array" aca="1" ref="R158" ca="1">INDEX($J$40:$J$52, $M$1+1-$C158, 0)</f>
        <v>0.10162482004781914</v>
      </c>
      <c r="S158" s="142">
        <f ca="1">SUM(R$149:R158)</f>
        <v>0.77832871707486984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3.7990263775209988E-5</v>
      </c>
      <c r="E159" s="142">
        <f t="shared" ca="1" si="63"/>
        <v>-1.1042739588330067E-4</v>
      </c>
      <c r="F159" s="142">
        <f t="shared" ca="1" si="63"/>
        <v>6.2667575306819722E-5</v>
      </c>
      <c r="G159" s="142">
        <f t="shared" ca="1" si="63"/>
        <v>-1.3427388735846996E-5</v>
      </c>
      <c r="H159" s="142">
        <f t="shared" ca="1" si="63"/>
        <v>-5.6582527007195223E-5</v>
      </c>
      <c r="I159" s="142">
        <f t="shared" ca="1" si="63"/>
        <v>1.2837433280545756E-5</v>
      </c>
      <c r="J159" s="142">
        <f t="shared" ca="1" si="63"/>
        <v>4.8899226749025447E-5</v>
      </c>
      <c r="K159" s="142">
        <f t="shared" ca="1" si="63"/>
        <v>-1.6738774625010385E-4</v>
      </c>
      <c r="L159" s="142">
        <f t="shared" ca="1" si="63"/>
        <v>5.5689256543018093E-5</v>
      </c>
      <c r="M159" s="142">
        <f t="shared" ca="1" si="63"/>
        <v>4.343983588925594E-5</v>
      </c>
      <c r="N159" s="142">
        <f t="shared" ca="1" si="63"/>
        <v>1.3166517414639712E-5</v>
      </c>
      <c r="O159" s="142">
        <f t="shared" ca="1" si="63"/>
        <v>-2.5989111465452757E-36</v>
      </c>
      <c r="P159" s="143">
        <f t="shared" ca="1" si="63"/>
        <v>0</v>
      </c>
      <c r="R159" s="142" cm="1">
        <f t="array" aca="1" ref="R159" ca="1">INDEX($J$40:$J$52, $M$1+1-$C159, 0)</f>
        <v>0.11298182742065704</v>
      </c>
      <c r="S159" s="142">
        <f ca="1">SUM(R$149:R159)</f>
        <v>0.89131054449552694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-5.4713918874637384E-37</v>
      </c>
      <c r="E160" s="142">
        <f t="shared" ca="1" si="63"/>
        <v>3.8299743212246167E-36</v>
      </c>
      <c r="F160" s="142">
        <f t="shared" ca="1" si="63"/>
        <v>-4.1035439155978034E-37</v>
      </c>
      <c r="G160" s="142">
        <f t="shared" ca="1" si="63"/>
        <v>-3.4196199296648367E-36</v>
      </c>
      <c r="H160" s="142">
        <f t="shared" ca="1" si="63"/>
        <v>5.4713918874637384E-37</v>
      </c>
      <c r="I160" s="142">
        <f t="shared" ca="1" si="63"/>
        <v>-1.0600821781960993E-36</v>
      </c>
      <c r="J160" s="142">
        <f t="shared" ca="1" si="63"/>
        <v>2.735695943731869E-36</v>
      </c>
      <c r="K160" s="142">
        <f t="shared" ca="1" si="63"/>
        <v>3.5906009261480784E-37</v>
      </c>
      <c r="L160" s="142">
        <f t="shared" ca="1" si="63"/>
        <v>-5.4713918874637384E-37</v>
      </c>
      <c r="M160" s="142">
        <f t="shared" ca="1" si="63"/>
        <v>-5.4713918874637384E-37</v>
      </c>
      <c r="N160" s="142">
        <f t="shared" ca="1" si="63"/>
        <v>-2.5989111465452757E-36</v>
      </c>
      <c r="O160" s="142">
        <f t="shared" ca="1" si="63"/>
        <v>1.8465947620190117E-36</v>
      </c>
      <c r="P160" s="143">
        <f t="shared" ca="1" si="63"/>
        <v>0</v>
      </c>
      <c r="R160" s="142" cm="1">
        <f t="array" aca="1" ref="R160" ca="1">INDEX($J$40:$J$52, $M$1+1-$C160, 0)</f>
        <v>6.3204470153880463E-2</v>
      </c>
      <c r="S160" s="142">
        <f ca="1">SUM(R$149:R160)</f>
        <v>0.95451501464940736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4.548498535059263E-2</v>
      </c>
      <c r="S161" s="142">
        <f ca="1">SUM(R$149:R161)</f>
        <v>1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5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aca="1" ref="D166" ca="1">IF(D$165=$C166,INDEX($D$108:$P$108,0,D$165),D149)</f>
        <v>3.9600683125684084E-3</v>
      </c>
      <c r="E166" s="142" cm="1">
        <f t="array" aca="1" ref="E166" ca="1">IF(E$165=$C166,INDEX($D$108:$P$108,0,E$165),E149)</f>
        <v>5.6304662052098105E-4</v>
      </c>
      <c r="F166" s="142" cm="1">
        <f t="array" aca="1" ref="F166" ca="1">IF(F$165=$C166,INDEX($D$108:$P$108,0,F$165),F149)</f>
        <v>1.2634419281780066E-3</v>
      </c>
      <c r="G166" s="142" cm="1">
        <f t="array" aca="1" ref="G166" ca="1">IF(G$165=$C166,INDEX($D$108:$P$108,0,G$165),G149)</f>
        <v>1.3892079400475864E-3</v>
      </c>
      <c r="H166" s="142" cm="1">
        <f t="array" aca="1" ref="H166" ca="1">IF(H$165=$C166,INDEX($D$108:$P$108,0,H$165),H149)</f>
        <v>6.315610604957564E-4</v>
      </c>
      <c r="I166" s="142" cm="1">
        <f t="array" aca="1" ref="I166" ca="1">IF(I$165=$C166,INDEX($D$108:$P$108,0,I$165),I149)</f>
        <v>9.6835034368351295E-4</v>
      </c>
      <c r="J166" s="142" cm="1">
        <f t="array" aca="1" ref="J166" ca="1">IF(J$165=$C166,INDEX($D$108:$P$108,0,J$165),J149)</f>
        <v>1.0819389989385497E-3</v>
      </c>
      <c r="K166" s="142" cm="1">
        <f t="array" aca="1" ref="K166" ca="1">IF(K$165=$C166,INDEX($D$108:$P$108,0,K$165),K149)</f>
        <v>-8.9652420842433432E-4</v>
      </c>
      <c r="L166" s="142" cm="1">
        <f t="array" aca="1" ref="L166" ca="1">IF(L$165=$C166,INDEX($D$108:$P$108,0,L$165),L149)</f>
        <v>-1.5570575259472952E-4</v>
      </c>
      <c r="M166" s="142" cm="1">
        <f t="array" aca="1" ref="M166" ca="1">IF(M$165=$C166,INDEX($D$108:$P$108,0,M$165),M149)</f>
        <v>7.1380692766197622E-5</v>
      </c>
      <c r="N166" s="142" cm="1">
        <f t="array" aca="1" ref="N166" ca="1">IF(N$165=$C166,INDEX($D$108:$P$108,0,N$165),N149)</f>
        <v>3.7990263775209988E-5</v>
      </c>
      <c r="O166" s="142" cm="1">
        <f t="array" aca="1" ref="O166" ca="1">IF(O$165=$C166,INDEX($D$108:$P$108,0,O$165),O149)</f>
        <v>-5.4713918874637384E-37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5.1799597027496959E-2</v>
      </c>
      <c r="S166" s="142">
        <f t="shared" ref="S166:S178" ca="1" si="66">S149</f>
        <v>5.1799597027496959E-2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5.6304662052098105E-4</v>
      </c>
      <c r="E167" s="142" cm="1">
        <f t="array" aca="1" ref="E167" ca="1">IF(E$165=$C167,INDEX($D$108:$P$108,0,E$165),E150)</f>
        <v>6.7178377915170949E-3</v>
      </c>
      <c r="F167" s="142" cm="1">
        <f t="array" aca="1" ref="F167" ca="1">IF(F$165=$C167,INDEX($D$108:$P$108,0,F$165),F150)</f>
        <v>1.8975284641819211E-4</v>
      </c>
      <c r="G167" s="142" cm="1">
        <f t="array" aca="1" ref="G167" ca="1">IF(G$165=$C167,INDEX($D$108:$P$108,0,G$165),G150)</f>
        <v>-1.7271535840067491E-3</v>
      </c>
      <c r="H167" s="142" cm="1">
        <f t="array" aca="1" ref="H167" ca="1">IF(H$165=$C167,INDEX($D$108:$P$108,0,H$165),H150)</f>
        <v>1.8045063625901103E-3</v>
      </c>
      <c r="I167" s="142" cm="1">
        <f t="array" aca="1" ref="I167" ca="1">IF(I$165=$C167,INDEX($D$108:$P$108,0,I$165),I150)</f>
        <v>-2.1406175247764533E-4</v>
      </c>
      <c r="J167" s="142" cm="1">
        <f t="array" aca="1" ref="J167" ca="1">IF(J$165=$C167,INDEX($D$108:$P$108,0,J$165),J150)</f>
        <v>-2.3602728763953427E-4</v>
      </c>
      <c r="K167" s="142" cm="1">
        <f t="array" aca="1" ref="K167" ca="1">IF(K$165=$C167,INDEX($D$108:$P$108,0,K$165),K150)</f>
        <v>1.2287461236475195E-3</v>
      </c>
      <c r="L167" s="142" cm="1">
        <f t="array" aca="1" ref="L167" ca="1">IF(L$165=$C167,INDEX($D$108:$P$108,0,L$165),L150)</f>
        <v>-7.205041204054307E-4</v>
      </c>
      <c r="M167" s="142" cm="1">
        <f t="array" aca="1" ref="M167" ca="1">IF(M$165=$C167,INDEX($D$108:$P$108,0,M$165),M150)</f>
        <v>-4.1241067959775941E-4</v>
      </c>
      <c r="N167" s="142" cm="1">
        <f t="array" aca="1" ref="N167" ca="1">IF(N$165=$C167,INDEX($D$108:$P$108,0,N$165),N150)</f>
        <v>-1.1042739588330067E-4</v>
      </c>
      <c r="O167" s="142" cm="1">
        <f t="array" aca="1" ref="O167" ca="1">IF(O$165=$C167,INDEX($D$108:$P$108,0,O$165),O150)</f>
        <v>3.8299743212246167E-36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7.4500661155917247E-2</v>
      </c>
      <c r="S167" s="142">
        <f t="shared" ca="1" si="66"/>
        <v>0.1263002581834142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1.2634419281780066E-3</v>
      </c>
      <c r="E168" s="142" cm="1">
        <f t="array" aca="1" ref="E168" ca="1">IF(E$165=$C168,INDEX($D$108:$P$108,0,E$165),E151)</f>
        <v>1.8975284641819211E-4</v>
      </c>
      <c r="F168" s="142" cm="1">
        <f t="array" aca="1" ref="F168" ca="1">IF(F$165=$C168,INDEX($D$108:$P$108,0,F$165),F151)</f>
        <v>2.5212398387332883E-3</v>
      </c>
      <c r="G168" s="142" cm="1">
        <f t="array" aca="1" ref="G168" ca="1">IF(G$165=$C168,INDEX($D$108:$P$108,0,G$165),G151)</f>
        <v>-7.6345088748950576E-4</v>
      </c>
      <c r="H168" s="142" cm="1">
        <f t="array" aca="1" ref="H168" ca="1">IF(H$165=$C168,INDEX($D$108:$P$108,0,H$165),H151)</f>
        <v>3.7981628158953505E-4</v>
      </c>
      <c r="I168" s="142" cm="1">
        <f t="array" aca="1" ref="I168" ca="1">IF(I$165=$C168,INDEX($D$108:$P$108,0,I$165),I151)</f>
        <v>-1.4918381653480272E-5</v>
      </c>
      <c r="J168" s="142" cm="1">
        <f t="array" aca="1" ref="J168" ca="1">IF(J$165=$C168,INDEX($D$108:$P$108,0,J$165),J151)</f>
        <v>1.1326566957673883E-3</v>
      </c>
      <c r="K168" s="142" cm="1">
        <f t="array" aca="1" ref="K168" ca="1">IF(K$165=$C168,INDEX($D$108:$P$108,0,K$165),K151)</f>
        <v>-1.2490486884407111E-3</v>
      </c>
      <c r="L168" s="142" cm="1">
        <f t="array" aca="1" ref="L168" ca="1">IF(L$165=$C168,INDEX($D$108:$P$108,0,L$165),L151)</f>
        <v>-1.9660919117400188E-5</v>
      </c>
      <c r="M168" s="142" cm="1">
        <f t="array" aca="1" ref="M168" ca="1">IF(M$165=$C168,INDEX($D$108:$P$108,0,M$165),M151)</f>
        <v>1.6666631819279819E-4</v>
      </c>
      <c r="N168" s="142" cm="1">
        <f t="array" aca="1" ref="N168" ca="1">IF(N$165=$C168,INDEX($D$108:$P$108,0,N$165),N151)</f>
        <v>6.2667575306819722E-5</v>
      </c>
      <c r="O168" s="142" cm="1">
        <f t="array" aca="1" ref="O168" ca="1">IF(O$165=$C168,INDEX($D$108:$P$108,0,O$165),O151)</f>
        <v>-4.1035439155978034E-37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5.9163209771372016E-2</v>
      </c>
      <c r="S168" s="142">
        <f t="shared" ca="1" si="66"/>
        <v>0.18546346795478622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1.3892079400475864E-3</v>
      </c>
      <c r="E169" s="142" cm="1">
        <f t="array" aca="1" ref="E169" ca="1">IF(E$165=$C169,INDEX($D$108:$P$108,0,E$165),E152)</f>
        <v>-1.7271535840067491E-3</v>
      </c>
      <c r="F169" s="142" cm="1">
        <f t="array" aca="1" ref="F169" ca="1">IF(F$165=$C169,INDEX($D$108:$P$108,0,F$165),F152)</f>
        <v>-7.6345088748950576E-4</v>
      </c>
      <c r="G169" s="142" cm="1">
        <f t="array" aca="1" ref="G169" ca="1">IF(G$165=$C169,INDEX($D$108:$P$108,0,G$165),G152)</f>
        <v>7.568602504986045E-3</v>
      </c>
      <c r="H169" s="142" cm="1">
        <f t="array" aca="1" ref="H169" ca="1">IF(H$165=$C169,INDEX($D$108:$P$108,0,H$165),H152)</f>
        <v>-7.5246497765975404E-4</v>
      </c>
      <c r="I169" s="142" cm="1">
        <f t="array" aca="1" ref="I169" ca="1">IF(I$165=$C169,INDEX($D$108:$P$108,0,I$165),I152)</f>
        <v>1.9450417508283593E-3</v>
      </c>
      <c r="J169" s="142" cm="1">
        <f t="array" aca="1" ref="J169" ca="1">IF(J$165=$C169,INDEX($D$108:$P$108,0,J$165),J152)</f>
        <v>8.5565920457698202E-4</v>
      </c>
      <c r="K169" s="142" cm="1">
        <f t="array" aca="1" ref="K169" ca="1">IF(K$165=$C169,INDEX($D$108:$P$108,0,K$165),K152)</f>
        <v>-1.1368955940101515E-4</v>
      </c>
      <c r="L169" s="142" cm="1">
        <f t="array" aca="1" ref="L169" ca="1">IF(L$165=$C169,INDEX($D$108:$P$108,0,L$165),L152)</f>
        <v>-8.506455122850926E-5</v>
      </c>
      <c r="M169" s="142" cm="1">
        <f t="array" aca="1" ref="M169" ca="1">IF(M$165=$C169,INDEX($D$108:$P$108,0,M$165),M152)</f>
        <v>-4.6869964297430962E-5</v>
      </c>
      <c r="N169" s="142" cm="1">
        <f t="array" aca="1" ref="N169" ca="1">IF(N$165=$C169,INDEX($D$108:$P$108,0,N$165),N152)</f>
        <v>-1.3427388735846996E-5</v>
      </c>
      <c r="O169" s="142" cm="1">
        <f t="array" aca="1" ref="O169" ca="1">IF(O$165=$C169,INDEX($D$108:$P$108,0,O$165),O152)</f>
        <v>-3.4196199296648367E-36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6.3453157532929447E-2</v>
      </c>
      <c r="S169" s="142">
        <f t="shared" ca="1" si="66"/>
        <v>0.24891662548771565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6.315610604957564E-4</v>
      </c>
      <c r="E170" s="142" cm="1">
        <f t="array" aca="1" ref="E170" ca="1">IF(E$165=$C170,INDEX($D$108:$P$108,0,E$165),E153)</f>
        <v>1.8045063625901103E-3</v>
      </c>
      <c r="F170" s="142" cm="1">
        <f t="array" aca="1" ref="F170" ca="1">IF(F$165=$C170,INDEX($D$108:$P$108,0,F$165),F153)</f>
        <v>3.7981628158953505E-4</v>
      </c>
      <c r="G170" s="142" cm="1">
        <f t="array" aca="1" ref="G170" ca="1">IF(G$165=$C170,INDEX($D$108:$P$108,0,G$165),G153)</f>
        <v>-7.5246497765975404E-4</v>
      </c>
      <c r="H170" s="142" cm="1">
        <f t="array" aca="1" ref="H170" ca="1">IF(H$165=$C170,INDEX($D$108:$P$108,0,H$165),H153)</f>
        <v>3.2894100110311716E-3</v>
      </c>
      <c r="I170" s="142" cm="1">
        <f t="array" aca="1" ref="I170" ca="1">IF(I$165=$C170,INDEX($D$108:$P$108,0,I$165),I153)</f>
        <v>3.9823561839330573E-4</v>
      </c>
      <c r="J170" s="142" cm="1">
        <f t="array" aca="1" ref="J170" ca="1">IF(J$165=$C170,INDEX($D$108:$P$108,0,J$165),J153)</f>
        <v>-2.5189777668179997E-5</v>
      </c>
      <c r="K170" s="142" cm="1">
        <f t="array" aca="1" ref="K170" ca="1">IF(K$165=$C170,INDEX($D$108:$P$108,0,K$165),K153)</f>
        <v>1.16152778169389E-3</v>
      </c>
      <c r="L170" s="142" cm="1">
        <f t="array" aca="1" ref="L170" ca="1">IF(L$165=$C170,INDEX($D$108:$P$108,0,L$165),L153)</f>
        <v>-4.1141581660852076E-4</v>
      </c>
      <c r="M170" s="142" cm="1">
        <f t="array" aca="1" ref="M170" ca="1">IF(M$165=$C170,INDEX($D$108:$P$108,0,M$165),M153)</f>
        <v>-2.4759497995716599E-4</v>
      </c>
      <c r="N170" s="142" cm="1">
        <f t="array" aca="1" ref="N170" ca="1">IF(N$165=$C170,INDEX($D$108:$P$108,0,N$165),N153)</f>
        <v>-5.6582527007195223E-5</v>
      </c>
      <c r="O170" s="142" cm="1">
        <f t="array" aca="1" ref="O170" ca="1">IF(O$165=$C170,INDEX($D$108:$P$108,0,O$165),O153)</f>
        <v>5.4713918874637384E-37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6.0975121965540564E-2</v>
      </c>
      <c r="S170" s="142">
        <f t="shared" ca="1" si="66"/>
        <v>0.30989174745325621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9.6835034368351295E-4</v>
      </c>
      <c r="E171" s="142" cm="1">
        <f t="array" aca="1" ref="E171" ca="1">IF(E$165=$C171,INDEX($D$108:$P$108,0,E$165),E154)</f>
        <v>-2.1406175247764533E-4</v>
      </c>
      <c r="F171" s="142" cm="1">
        <f t="array" aca="1" ref="F171" ca="1">IF(F$165=$C171,INDEX($D$108:$P$108,0,F$165),F154)</f>
        <v>-1.4918381653480272E-5</v>
      </c>
      <c r="G171" s="142" cm="1">
        <f t="array" aca="1" ref="G171" ca="1">IF(G$165=$C171,INDEX($D$108:$P$108,0,G$165),G154)</f>
        <v>1.9450417508283593E-3</v>
      </c>
      <c r="H171" s="142" cm="1">
        <f t="array" aca="1" ref="H171" ca="1">IF(H$165=$C171,INDEX($D$108:$P$108,0,H$165),H154)</f>
        <v>3.9823561839330573E-4</v>
      </c>
      <c r="I171" s="142" cm="1">
        <f t="array" aca="1" ref="I171" ca="1">IF(I$165=$C171,INDEX($D$108:$P$108,0,I$165),I154)</f>
        <v>2.3678126177907898E-3</v>
      </c>
      <c r="J171" s="142" cm="1">
        <f t="array" aca="1" ref="J171" ca="1">IF(J$165=$C171,INDEX($D$108:$P$108,0,J$165),J154)</f>
        <v>8.3160005337932705E-4</v>
      </c>
      <c r="K171" s="142" cm="1">
        <f t="array" aca="1" ref="K171" ca="1">IF(K$165=$C171,INDEX($D$108:$P$108,0,K$165),K154)</f>
        <v>-2.1340801119411974E-4</v>
      </c>
      <c r="L171" s="142" cm="1">
        <f t="array" aca="1" ref="L171" ca="1">IF(L$165=$C171,INDEX($D$108:$P$108,0,L$165),L154)</f>
        <v>-1.0051755237399842E-4</v>
      </c>
      <c r="M171" s="142" cm="1">
        <f t="array" aca="1" ref="M171" ca="1">IF(M$165=$C171,INDEX($D$108:$P$108,0,M$165),M154)</f>
        <v>5.1602836749009587E-6</v>
      </c>
      <c r="N171" s="142" cm="1">
        <f t="array" aca="1" ref="N171" ca="1">IF(N$165=$C171,INDEX($D$108:$P$108,0,N$165),N154)</f>
        <v>1.2837433280545756E-5</v>
      </c>
      <c r="O171" s="142" cm="1">
        <f t="array" aca="1" ref="O171" ca="1">IF(O$165=$C171,INDEX($D$108:$P$108,0,O$165),O154)</f>
        <v>-1.0600821781960993E-36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7.6131358971007257E-2</v>
      </c>
      <c r="S171" s="142">
        <f t="shared" ca="1" si="66"/>
        <v>0.38602310642426346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1.0819389989385497E-3</v>
      </c>
      <c r="E172" s="142" cm="1">
        <f t="array" aca="1" ref="E172" ca="1">IF(E$165=$C172,INDEX($D$108:$P$108,0,E$165),E155)</f>
        <v>-2.3602728763953427E-4</v>
      </c>
      <c r="F172" s="142" cm="1">
        <f t="array" aca="1" ref="F172" ca="1">IF(F$165=$C172,INDEX($D$108:$P$108,0,F$165),F155)</f>
        <v>1.1326566957673883E-3</v>
      </c>
      <c r="G172" s="142" cm="1">
        <f t="array" aca="1" ref="G172" ca="1">IF(G$165=$C172,INDEX($D$108:$P$108,0,G$165),G155)</f>
        <v>8.5565920457698202E-4</v>
      </c>
      <c r="H172" s="142" cm="1">
        <f t="array" aca="1" ref="H172" ca="1">IF(H$165=$C172,INDEX($D$108:$P$108,0,H$165),H155)</f>
        <v>-2.5189777668179997E-5</v>
      </c>
      <c r="I172" s="142" cm="1">
        <f t="array" aca="1" ref="I172" ca="1">IF(I$165=$C172,INDEX($D$108:$P$108,0,I$165),I155)</f>
        <v>8.3160005337932705E-4</v>
      </c>
      <c r="J172" s="142" cm="1">
        <f t="array" aca="1" ref="J172" ca="1">IF(J$165=$C172,INDEX($D$108:$P$108,0,J$165),J155)</f>
        <v>3.7270427842020989E-3</v>
      </c>
      <c r="K172" s="142" cm="1">
        <f t="array" aca="1" ref="K172" ca="1">IF(K$165=$C172,INDEX($D$108:$P$108,0,K$165),K155)</f>
        <v>-1.3133316833134547E-3</v>
      </c>
      <c r="L172" s="142" cm="1">
        <f t="array" aca="1" ref="L172" ca="1">IF(L$165=$C172,INDEX($D$108:$P$108,0,L$165),L155)</f>
        <v>-1.2057232259755292E-4</v>
      </c>
      <c r="M172" s="142" cm="1">
        <f t="array" aca="1" ref="M172" ca="1">IF(M$165=$C172,INDEX($D$108:$P$108,0,M$165),M155)</f>
        <v>1.2019208876647472E-4</v>
      </c>
      <c r="N172" s="142" cm="1">
        <f t="array" aca="1" ref="N172" ca="1">IF(N$165=$C172,INDEX($D$108:$P$108,0,N$165),N155)</f>
        <v>4.8899226749025447E-5</v>
      </c>
      <c r="O172" s="142" cm="1">
        <f t="array" aca="1" ref="O172" ca="1">IF(O$165=$C172,INDEX($D$108:$P$108,0,O$165),O155)</f>
        <v>2.735695943731869E-36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5.9573745050433627E-2</v>
      </c>
      <c r="S172" s="142">
        <f t="shared" ca="1" si="66"/>
        <v>0.44559685147469708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-8.9652420842433432E-4</v>
      </c>
      <c r="E173" s="142" cm="1">
        <f t="array" aca="1" ref="E173" ca="1">IF(E$165=$C173,INDEX($D$108:$P$108,0,E$165),E156)</f>
        <v>1.2287461236475195E-3</v>
      </c>
      <c r="F173" s="142" cm="1">
        <f t="array" aca="1" ref="F173" ca="1">IF(F$165=$C173,INDEX($D$108:$P$108,0,F$165),F156)</f>
        <v>-1.2490486884407111E-3</v>
      </c>
      <c r="G173" s="142" cm="1">
        <f t="array" aca="1" ref="G173" ca="1">IF(G$165=$C173,INDEX($D$108:$P$108,0,G$165),G156)</f>
        <v>-1.1368955940101515E-4</v>
      </c>
      <c r="H173" s="142" cm="1">
        <f t="array" aca="1" ref="H173" ca="1">IF(H$165=$C173,INDEX($D$108:$P$108,0,H$165),H156)</f>
        <v>1.16152778169389E-3</v>
      </c>
      <c r="I173" s="142" cm="1">
        <f t="array" aca="1" ref="I173" ca="1">IF(I$165=$C173,INDEX($D$108:$P$108,0,I$165),I156)</f>
        <v>-2.1340801119411974E-4</v>
      </c>
      <c r="J173" s="142" cm="1">
        <f t="array" aca="1" ref="J173" ca="1">IF(J$165=$C173,INDEX($D$108:$P$108,0,J$165),J156)</f>
        <v>-1.3133316833134547E-3</v>
      </c>
      <c r="K173" s="142" cm="1">
        <f t="array" aca="1" ref="K173" ca="1">IF(K$165=$C173,INDEX($D$108:$P$108,0,K$165),K156)</f>
        <v>7.553599732004289E-3</v>
      </c>
      <c r="L173" s="142" cm="1">
        <f t="array" aca="1" ref="L173" ca="1">IF(L$165=$C173,INDEX($D$108:$P$108,0,L$165),L156)</f>
        <v>-5.7581069057786784E-4</v>
      </c>
      <c r="M173" s="142" cm="1">
        <f t="array" aca="1" ref="M173" ca="1">IF(M$165=$C173,INDEX($D$108:$P$108,0,M$165),M156)</f>
        <v>-5.5272647450267708E-4</v>
      </c>
      <c r="N173" s="142" cm="1">
        <f t="array" aca="1" ref="N173" ca="1">IF(N$165=$C173,INDEX($D$108:$P$108,0,N$165),N156)</f>
        <v>-1.6738774625010385E-4</v>
      </c>
      <c r="O173" s="142" cm="1">
        <f t="array" aca="1" ref="O173" ca="1">IF(O$165=$C173,INDEX($D$108:$P$108,0,O$165),O156)</f>
        <v>3.5906009261480784E-37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8.3010625889517714E-2</v>
      </c>
      <c r="S173" s="142">
        <f t="shared" ca="1" si="66"/>
        <v>0.52860747736421476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-1.5570575259472952E-4</v>
      </c>
      <c r="E174" s="142" cm="1">
        <f t="array" aca="1" ref="E174" ca="1">IF(E$165=$C174,INDEX($D$108:$P$108,0,E$165),E157)</f>
        <v>-7.205041204054307E-4</v>
      </c>
      <c r="F174" s="142" cm="1">
        <f t="array" aca="1" ref="F174" ca="1">IF(F$165=$C174,INDEX($D$108:$P$108,0,F$165),F157)</f>
        <v>-1.9660919117400188E-5</v>
      </c>
      <c r="G174" s="142" cm="1">
        <f t="array" aca="1" ref="G174" ca="1">IF(G$165=$C174,INDEX($D$108:$P$108,0,G$165),G157)</f>
        <v>-8.506455122850926E-5</v>
      </c>
      <c r="H174" s="142" cm="1">
        <f t="array" aca="1" ref="H174" ca="1">IF(H$165=$C174,INDEX($D$108:$P$108,0,H$165),H157)</f>
        <v>-4.1141581660852076E-4</v>
      </c>
      <c r="I174" s="142" cm="1">
        <f t="array" aca="1" ref="I174" ca="1">IF(I$165=$C174,INDEX($D$108:$P$108,0,I$165),I157)</f>
        <v>-1.0051755237399842E-4</v>
      </c>
      <c r="J174" s="142" cm="1">
        <f t="array" aca="1" ref="J174" ca="1">IF(J$165=$C174,INDEX($D$108:$P$108,0,J$165),J157)</f>
        <v>-1.2057232259755292E-4</v>
      </c>
      <c r="K174" s="142" cm="1">
        <f t="array" aca="1" ref="K174" ca="1">IF(K$165=$C174,INDEX($D$108:$P$108,0,K$165),K157)</f>
        <v>-5.7581069057786784E-4</v>
      </c>
      <c r="L174" s="142" cm="1">
        <f t="array" aca="1" ref="L174" ca="1">IF(L$165=$C174,INDEX($D$108:$P$108,0,L$165),L157)</f>
        <v>1.1861135107398065E-3</v>
      </c>
      <c r="M174" s="142" cm="1">
        <f t="array" aca="1" ref="M174" ca="1">IF(M$165=$C174,INDEX($D$108:$P$108,0,M$165),M157)</f>
        <v>1.9715097923377596E-4</v>
      </c>
      <c r="N174" s="142" cm="1">
        <f t="array" aca="1" ref="N174" ca="1">IF(N$165=$C174,INDEX($D$108:$P$108,0,N$165),N157)</f>
        <v>5.5689256543018093E-5</v>
      </c>
      <c r="O174" s="142" cm="1">
        <f t="array" aca="1" ref="O174" ca="1">IF(O$165=$C174,INDEX($D$108:$P$108,0,O$165),O157)</f>
        <v>-5.4713918874637384E-37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0.14809641966283588</v>
      </c>
      <c r="S174" s="142">
        <f t="shared" ca="1" si="66"/>
        <v>0.67670389702705069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7.1380692766197622E-5</v>
      </c>
      <c r="E175" s="142" cm="1">
        <f t="array" aca="1" ref="E175" ca="1">IF(E$165=$C175,INDEX($D$108:$P$108,0,E$165),E158)</f>
        <v>-4.1241067959775941E-4</v>
      </c>
      <c r="F175" s="142" cm="1">
        <f t="array" aca="1" ref="F175" ca="1">IF(F$165=$C175,INDEX($D$108:$P$108,0,F$165),F158)</f>
        <v>1.6666631819279819E-4</v>
      </c>
      <c r="G175" s="142" cm="1">
        <f t="array" aca="1" ref="G175" ca="1">IF(G$165=$C175,INDEX($D$108:$P$108,0,G$165),G158)</f>
        <v>-4.6869964297430962E-5</v>
      </c>
      <c r="H175" s="142" cm="1">
        <f t="array" aca="1" ref="H175" ca="1">IF(H$165=$C175,INDEX($D$108:$P$108,0,H$165),H158)</f>
        <v>-2.4759497995716599E-4</v>
      </c>
      <c r="I175" s="142" cm="1">
        <f t="array" aca="1" ref="I175" ca="1">IF(I$165=$C175,INDEX($D$108:$P$108,0,I$165),I158)</f>
        <v>5.1602836749009587E-6</v>
      </c>
      <c r="J175" s="142" cm="1">
        <f t="array" aca="1" ref="J175" ca="1">IF(J$165=$C175,INDEX($D$108:$P$108,0,J$165),J158)</f>
        <v>1.2019208876647472E-4</v>
      </c>
      <c r="K175" s="142" cm="1">
        <f t="array" aca="1" ref="K175" ca="1">IF(K$165=$C175,INDEX($D$108:$P$108,0,K$165),K158)</f>
        <v>-5.5272647450267708E-4</v>
      </c>
      <c r="L175" s="142" cm="1">
        <f t="array" aca="1" ref="L175" ca="1">IF(L$165=$C175,INDEX($D$108:$P$108,0,L$165),L158)</f>
        <v>1.9715097923377596E-4</v>
      </c>
      <c r="M175" s="142" cm="1">
        <f t="array" aca="1" ref="M175" ca="1">IF(M$165=$C175,INDEX($D$108:$P$108,0,M$165),M158)</f>
        <v>8.0524545357461201E-4</v>
      </c>
      <c r="N175" s="142" cm="1">
        <f t="array" aca="1" ref="N175" ca="1">IF(N$165=$C175,INDEX($D$108:$P$108,0,N$165),N158)</f>
        <v>4.343983588925594E-5</v>
      </c>
      <c r="O175" s="142" cm="1">
        <f t="array" aca="1" ref="O175" ca="1">IF(O$165=$C175,INDEX($D$108:$P$108,0,O$165),O158)</f>
        <v>-5.4713918874637384E-37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0.10162482004781914</v>
      </c>
      <c r="S175" s="142">
        <f t="shared" ca="1" si="66"/>
        <v>0.77832871707486984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3.7990263775209988E-5</v>
      </c>
      <c r="E176" s="142" cm="1">
        <f t="array" aca="1" ref="E176" ca="1">IF(E$165=$C176,INDEX($D$108:$P$108,0,E$165),E159)</f>
        <v>-1.1042739588330067E-4</v>
      </c>
      <c r="F176" s="142" cm="1">
        <f t="array" aca="1" ref="F176" ca="1">IF(F$165=$C176,INDEX($D$108:$P$108,0,F$165),F159)</f>
        <v>6.2667575306819722E-5</v>
      </c>
      <c r="G176" s="142" cm="1">
        <f t="array" aca="1" ref="G176" ca="1">IF(G$165=$C176,INDEX($D$108:$P$108,0,G$165),G159)</f>
        <v>-1.3427388735846996E-5</v>
      </c>
      <c r="H176" s="142" cm="1">
        <f t="array" aca="1" ref="H176" ca="1">IF(H$165=$C176,INDEX($D$108:$P$108,0,H$165),H159)</f>
        <v>-5.6582527007195223E-5</v>
      </c>
      <c r="I176" s="142" cm="1">
        <f t="array" aca="1" ref="I176" ca="1">IF(I$165=$C176,INDEX($D$108:$P$108,0,I$165),I159)</f>
        <v>1.2837433280545756E-5</v>
      </c>
      <c r="J176" s="142" cm="1">
        <f t="array" aca="1" ref="J176" ca="1">IF(J$165=$C176,INDEX($D$108:$P$108,0,J$165),J159)</f>
        <v>4.8899226749025447E-5</v>
      </c>
      <c r="K176" s="142" cm="1">
        <f t="array" aca="1" ref="K176" ca="1">IF(K$165=$C176,INDEX($D$108:$P$108,0,K$165),K159)</f>
        <v>-1.6738774625010385E-4</v>
      </c>
      <c r="L176" s="142" cm="1">
        <f t="array" aca="1" ref="L176" ca="1">IF(L$165=$C176,INDEX($D$108:$P$108,0,L$165),L159)</f>
        <v>5.5689256543018093E-5</v>
      </c>
      <c r="M176" s="142" cm="1">
        <f t="array" aca="1" ref="M176" ca="1">IF(M$165=$C176,INDEX($D$108:$P$108,0,M$165),M159)</f>
        <v>4.343983588925594E-5</v>
      </c>
      <c r="N176" s="142" cm="1">
        <f t="array" aca="1" ref="N176" ca="1">IF(N$165=$C176,INDEX($D$108:$P$108,0,N$165),N159)</f>
        <v>1.4483169156103684E-4</v>
      </c>
      <c r="O176" s="142" cm="1">
        <f t="array" aca="1" ref="O176" ca="1">IF(O$165=$C176,INDEX($D$108:$P$108,0,O$165),O159)</f>
        <v>-2.5989111465452757E-36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0.11298182742065704</v>
      </c>
      <c r="S176" s="142">
        <f t="shared" ca="1" si="66"/>
        <v>0.89131054449552694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-5.4713918874637384E-37</v>
      </c>
      <c r="E177" s="142" cm="1">
        <f t="array" aca="1" ref="E177" ca="1">IF(E$165=$C177,INDEX($D$108:$P$108,0,E$165),E160)</f>
        <v>3.8299743212246167E-36</v>
      </c>
      <c r="F177" s="142" cm="1">
        <f t="array" aca="1" ref="F177" ca="1">IF(F$165=$C177,INDEX($D$108:$P$108,0,F$165),F160)</f>
        <v>-4.1035439155978034E-37</v>
      </c>
      <c r="G177" s="142" cm="1">
        <f t="array" aca="1" ref="G177" ca="1">IF(G$165=$C177,INDEX($D$108:$P$108,0,G$165),G160)</f>
        <v>-3.4196199296648367E-36</v>
      </c>
      <c r="H177" s="142" cm="1">
        <f t="array" aca="1" ref="H177" ca="1">IF(H$165=$C177,INDEX($D$108:$P$108,0,H$165),H160)</f>
        <v>5.4713918874637384E-37</v>
      </c>
      <c r="I177" s="142" cm="1">
        <f t="array" aca="1" ref="I177" ca="1">IF(I$165=$C177,INDEX($D$108:$P$108,0,I$165),I160)</f>
        <v>-1.0600821781960993E-36</v>
      </c>
      <c r="J177" s="142" cm="1">
        <f t="array" aca="1" ref="J177" ca="1">IF(J$165=$C177,INDEX($D$108:$P$108,0,J$165),J160)</f>
        <v>2.735695943731869E-36</v>
      </c>
      <c r="K177" s="142" cm="1">
        <f t="array" aca="1" ref="K177" ca="1">IF(K$165=$C177,INDEX($D$108:$P$108,0,K$165),K160)</f>
        <v>3.5906009261480784E-37</v>
      </c>
      <c r="L177" s="142" cm="1">
        <f t="array" aca="1" ref="L177" ca="1">IF(L$165=$C177,INDEX($D$108:$P$108,0,L$165),L160)</f>
        <v>-5.4713918874637384E-37</v>
      </c>
      <c r="M177" s="142" cm="1">
        <f t="array" aca="1" ref="M177" ca="1">IF(M$165=$C177,INDEX($D$108:$P$108,0,M$165),M160)</f>
        <v>-5.4713918874637384E-37</v>
      </c>
      <c r="N177" s="142" cm="1">
        <f t="array" aca="1" ref="N177" ca="1">IF(N$165=$C177,INDEX($D$108:$P$108,0,N$165),N160)</f>
        <v>-2.5989111465452757E-36</v>
      </c>
      <c r="O177" s="142" cm="1">
        <f t="array" aca="1" ref="O177" ca="1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6.3204470153880463E-2</v>
      </c>
      <c r="S177" s="142">
        <f t="shared" ca="1" si="66"/>
        <v>0.95451501464940736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4.548498535059263E-2</v>
      </c>
      <c r="S178" s="142">
        <f t="shared" ca="1" si="66"/>
        <v>1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5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3.9600683125684075E-3</v>
      </c>
      <c r="E183" s="142" cm="1">
        <f t="array" aca="1" ref="E183" ca="1">E149*INDEX($D$127:$P$127, 0, $C183)*INDEX($D$127:$P$127, 0, E$182)</f>
        <v>5.9052827753470658E-4</v>
      </c>
      <c r="F183" s="142" cm="1">
        <f t="array" aca="1" ref="F183" ca="1">F149*INDEX($D$127:$P$127, 0, $C183)*INDEX($D$127:$P$127, 0, F$182)</f>
        <v>1.3967876067232012E-3</v>
      </c>
      <c r="G183" s="142" cm="1">
        <f t="array" aca="1" ref="G183" ca="1">G149*INDEX($D$127:$P$127, 0, $C183)*INDEX($D$127:$P$127, 0, G$182)</f>
        <v>1.6289907039177603E-3</v>
      </c>
      <c r="H183" s="142" cm="1">
        <f t="array" aca="1" ref="H183" ca="1">H149*INDEX($D$127:$P$127, 0, $C183)*INDEX($D$127:$P$127, 0, H$182)</f>
        <v>7.9170368775912335E-4</v>
      </c>
      <c r="I183" s="142" cm="1">
        <f t="array" aca="1" ref="I183" ca="1">I149*INDEX($D$127:$P$127, 0, $C183)*INDEX($D$127:$P$127, 0, I$182)</f>
        <v>1.3111525635378816E-3</v>
      </c>
      <c r="J183" s="142" cm="1">
        <f t="array" aca="1" ref="J183" ca="1">J149*INDEX($D$127:$P$127, 0, $C183)*INDEX($D$127:$P$127, 0, J$182)</f>
        <v>1.6047748734115738E-3</v>
      </c>
      <c r="K183" s="142" cm="1">
        <f t="array" aca="1" ref="K183" ca="1">K149*INDEX($D$127:$P$127, 0, $C183)*INDEX($D$127:$P$127, 0, K$182)</f>
        <v>-1.4867172074069493E-3</v>
      </c>
      <c r="L183" s="142" cm="1">
        <f t="array" aca="1" ref="L183" ca="1">L149*INDEX($D$127:$P$127, 0, $C183)*INDEX($D$127:$P$127, 0, L$182)</f>
        <v>-2.9815381673559165E-4</v>
      </c>
      <c r="M183" s="142" cm="1">
        <f t="array" aca="1" ref="M183" ca="1">M149*INDEX($D$127:$P$127, 0, $C183)*INDEX($D$127:$P$127, 0, M$182)</f>
        <v>1.6740256314884381E-4</v>
      </c>
      <c r="N183" s="142" cm="1">
        <f t="array" aca="1" ref="N183" ca="1">N149*INDEX($D$127:$P$127, 0, $C183)*INDEX($D$127:$P$127, 0, N$182)</f>
        <v>1.2599945062900217E-4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5.1799597027496959E-2</v>
      </c>
      <c r="S183" s="142">
        <f t="shared" ref="S183:S195" ca="1" si="69">S149</f>
        <v>5.1799597027496959E-2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5.9052827753470658E-4</v>
      </c>
      <c r="E184" s="142" cm="1">
        <f t="array" aca="1" ref="E184" ca="1">E150*INDEX($D$127:$P$127, 0, $C184)*INDEX($D$127:$P$127, 0, E$182)</f>
        <v>6.7178377915170975E-3</v>
      </c>
      <c r="F184" s="142" cm="1">
        <f t="array" aca="1" ref="F184" ca="1">F150*INDEX($D$127:$P$127, 0, $C184)*INDEX($D$127:$P$127, 0, F$182)</f>
        <v>2.2001876863325719E-4</v>
      </c>
      <c r="G184" s="142" cm="1">
        <f t="array" aca="1" ref="G184" ca="1">G150*INDEX($D$127:$P$127, 0, $C184)*INDEX($D$127:$P$127, 0, G$182)</f>
        <v>-2.1241180517818166E-3</v>
      </c>
      <c r="H184" s="142" cm="1">
        <f t="array" aca="1" ref="H184" ca="1">H150*INDEX($D$127:$P$127, 0, $C184)*INDEX($D$127:$P$127, 0, H$182)</f>
        <v>2.372477393323007E-3</v>
      </c>
      <c r="I184" s="142" cm="1">
        <f t="array" aca="1" ref="I184" ca="1">I150*INDEX($D$127:$P$127, 0, $C184)*INDEX($D$127:$P$127, 0, I$182)</f>
        <v>-3.0398778754882805E-4</v>
      </c>
      <c r="J184" s="142" cm="1">
        <f t="array" aca="1" ref="J184" ca="1">J150*INDEX($D$127:$P$127, 0, $C184)*INDEX($D$127:$P$127, 0, J$182)</f>
        <v>-3.671722903969615E-4</v>
      </c>
      <c r="K184" s="142" cm="1">
        <f t="array" aca="1" ref="K184" ca="1">K150*INDEX($D$127:$P$127, 0, $C184)*INDEX($D$127:$P$127, 0, K$182)</f>
        <v>2.1371000292559742E-3</v>
      </c>
      <c r="L184" s="142" cm="1">
        <f t="array" aca="1" ref="L184" ca="1">L150*INDEX($D$127:$P$127, 0, $C184)*INDEX($D$127:$P$127, 0, L$182)</f>
        <v>-1.4469999849120664E-3</v>
      </c>
      <c r="M184" s="142" cm="1">
        <f t="array" aca="1" ref="M184" ca="1">M150*INDEX($D$127:$P$127, 0, $C184)*INDEX($D$127:$P$127, 0, M$182)</f>
        <v>-1.0143961456502233E-3</v>
      </c>
      <c r="N184" s="142" cm="1">
        <f t="array" aca="1" ref="N184" ca="1">N150*INDEX($D$127:$P$127, 0, $C184)*INDEX($D$127:$P$127, 0, N$182)</f>
        <v>-3.841222957795645E-4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7.4500661155917247E-2</v>
      </c>
      <c r="S184" s="142">
        <f t="shared" ca="1" si="69"/>
        <v>0.1263002581834142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1.3967876067232012E-3</v>
      </c>
      <c r="E185" s="142" cm="1">
        <f t="array" aca="1" ref="E185" ca="1">E151*INDEX($D$127:$P$127, 0, $C185)*INDEX($D$127:$P$127, 0, E$182)</f>
        <v>2.2001876863325719E-4</v>
      </c>
      <c r="F185" s="142" cm="1">
        <f t="array" aca="1" ref="F185" ca="1">F151*INDEX($D$127:$P$127, 0, $C185)*INDEX($D$127:$P$127, 0, F$182)</f>
        <v>2.5212398387332896E-3</v>
      </c>
      <c r="G185" s="142" cm="1">
        <f t="array" aca="1" ref="G185" ca="1">G151*INDEX($D$127:$P$127, 0, $C185)*INDEX($D$127:$P$127, 0, G$182)</f>
        <v>-9.8970904935231549E-4</v>
      </c>
      <c r="H185" s="142" cm="1">
        <f t="array" aca="1" ref="H185" ca="1">H151*INDEX($D$127:$P$127, 0, $C185)*INDEX($D$127:$P$127, 0, H$182)</f>
        <v>5.2637588927481388E-4</v>
      </c>
      <c r="I185" s="142" cm="1">
        <f t="array" aca="1" ref="I185" ca="1">I151*INDEX($D$127:$P$127, 0, $C185)*INDEX($D$127:$P$127, 0, I$182)</f>
        <v>-2.2331480623909527E-5</v>
      </c>
      <c r="J185" s="142" cm="1">
        <f t="array" aca="1" ref="J185" ca="1">J151*INDEX($D$127:$P$127, 0, $C185)*INDEX($D$127:$P$127, 0, J$182)</f>
        <v>1.8573114023978645E-3</v>
      </c>
      <c r="K185" s="142" cm="1">
        <f t="array" aca="1" ref="K185" ca="1">K151*INDEX($D$127:$P$127, 0, $C185)*INDEX($D$127:$P$127, 0, K$182)</f>
        <v>-2.2899225954746373E-3</v>
      </c>
      <c r="L185" s="142" cm="1">
        <f t="array" aca="1" ref="L185" ca="1">L151*INDEX($D$127:$P$127, 0, $C185)*INDEX($D$127:$P$127, 0, L$182)</f>
        <v>-4.1621202131470348E-5</v>
      </c>
      <c r="M185" s="142" cm="1">
        <f t="array" aca="1" ref="M185" ca="1">M151*INDEX($D$127:$P$127, 0, $C185)*INDEX($D$127:$P$127, 0, M$182)</f>
        <v>4.3211990722824903E-4</v>
      </c>
      <c r="N185" s="142" cm="1">
        <f t="array" aca="1" ref="N185" ca="1">N151*INDEX($D$127:$P$127, 0, $C185)*INDEX($D$127:$P$127, 0, N$182)</f>
        <v>2.2978110945833899E-4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5.9163209771372016E-2</v>
      </c>
      <c r="S185" s="142">
        <f t="shared" ca="1" si="69"/>
        <v>0.18546346795478622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1.6289907039177603E-3</v>
      </c>
      <c r="E186" s="142" cm="1">
        <f t="array" aca="1" ref="E186" ca="1">E152*INDEX($D$127:$P$127, 0, $C186)*INDEX($D$127:$P$127, 0, E$182)</f>
        <v>-2.124118051781817E-3</v>
      </c>
      <c r="F186" s="142" cm="1">
        <f t="array" aca="1" ref="F186" ca="1">F152*INDEX($D$127:$P$127, 0, $C186)*INDEX($D$127:$P$127, 0, F$182)</f>
        <v>-9.8970904935231549E-4</v>
      </c>
      <c r="G186" s="142" cm="1">
        <f t="array" aca="1" ref="G186" ca="1">G152*INDEX($D$127:$P$127, 0, $C186)*INDEX($D$127:$P$127, 0, G$182)</f>
        <v>7.5686025049860467E-3</v>
      </c>
      <c r="H186" s="142" cm="1">
        <f t="array" aca="1" ref="H186" ca="1">H152*INDEX($D$127:$P$127, 0, $C186)*INDEX($D$127:$P$127, 0, H$182)</f>
        <v>-1.1060759843372278E-3</v>
      </c>
      <c r="I186" s="142" cm="1">
        <f t="array" aca="1" ref="I186" ca="1">I152*INDEX($D$127:$P$127, 0, $C186)*INDEX($D$127:$P$127, 0, I$182)</f>
        <v>3.0881685406709894E-3</v>
      </c>
      <c r="J186" s="142" cm="1">
        <f t="array" aca="1" ref="J186" ca="1">J152*INDEX($D$127:$P$127, 0, $C186)*INDEX($D$127:$P$127, 0, J$182)</f>
        <v>1.4882075930431795E-3</v>
      </c>
      <c r="K186" s="142" cm="1">
        <f t="array" aca="1" ref="K186" ca="1">K152*INDEX($D$127:$P$127, 0, $C186)*INDEX($D$127:$P$127, 0, K$182)</f>
        <v>-2.210743106070637E-4</v>
      </c>
      <c r="L186" s="142" cm="1">
        <f t="array" aca="1" ref="L186" ca="1">L152*INDEX($D$127:$P$127, 0, $C186)*INDEX($D$127:$P$127, 0, L$182)</f>
        <v>-1.9100101689963032E-4</v>
      </c>
      <c r="M186" s="142" cm="1">
        <f t="array" aca="1" ref="M186" ca="1">M152*INDEX($D$127:$P$127, 0, $C186)*INDEX($D$127:$P$127, 0, M$182)</f>
        <v>-1.2889240181793515E-4</v>
      </c>
      <c r="N186" s="142" cm="1">
        <f t="array" aca="1" ref="N186" ca="1">N152*INDEX($D$127:$P$127, 0, $C186)*INDEX($D$127:$P$127, 0, N$182)</f>
        <v>-5.2220286958099018E-5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6.3453157532929447E-2</v>
      </c>
      <c r="S186" s="142">
        <f t="shared" ca="1" si="69"/>
        <v>0.24891662548771565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7.9170368775912335E-4</v>
      </c>
      <c r="E187" s="142" cm="1">
        <f t="array" aca="1" ref="E187" ca="1">E153*INDEX($D$127:$P$127, 0, $C187)*INDEX($D$127:$P$127, 0, E$182)</f>
        <v>2.372477393323007E-3</v>
      </c>
      <c r="F187" s="142" cm="1">
        <f t="array" aca="1" ref="F187" ca="1">F153*INDEX($D$127:$P$127, 0, $C187)*INDEX($D$127:$P$127, 0, F$182)</f>
        <v>5.2637588927481388E-4</v>
      </c>
      <c r="G187" s="142" cm="1">
        <f t="array" aca="1" ref="G187" ca="1">G153*INDEX($D$127:$P$127, 0, $C187)*INDEX($D$127:$P$127, 0, G$182)</f>
        <v>-1.1060759843372278E-3</v>
      </c>
      <c r="H187" s="142" cm="1">
        <f t="array" aca="1" ref="H187" ca="1">H153*INDEX($D$127:$P$127, 0, $C187)*INDEX($D$127:$P$127, 0, H$182)</f>
        <v>3.2894100110311716E-3</v>
      </c>
      <c r="I187" s="142" cm="1">
        <f t="array" aca="1" ref="I187" ca="1">I153*INDEX($D$127:$P$127, 0, $C187)*INDEX($D$127:$P$127, 0, I$182)</f>
        <v>6.7593998991543572E-4</v>
      </c>
      <c r="J187" s="142" cm="1">
        <f t="array" aca="1" ref="J187" ca="1">J153*INDEX($D$127:$P$127, 0, $C187)*INDEX($D$127:$P$127, 0, J$182)</f>
        <v>-4.6836345098240935E-5</v>
      </c>
      <c r="K187" s="142" cm="1">
        <f t="array" aca="1" ref="K187" ca="1">K153*INDEX($D$127:$P$127, 0, $C187)*INDEX($D$127:$P$127, 0, K$182)</f>
        <v>2.4145892974142933E-3</v>
      </c>
      <c r="L187" s="142" cm="1">
        <f t="array" aca="1" ref="L187" ca="1">L153*INDEX($D$127:$P$127, 0, $C187)*INDEX($D$127:$P$127, 0, L$182)</f>
        <v>-9.875612066103229E-4</v>
      </c>
      <c r="M187" s="142" cm="1">
        <f t="array" aca="1" ref="M187" ca="1">M153*INDEX($D$127:$P$127, 0, $C187)*INDEX($D$127:$P$127, 0, M$182)</f>
        <v>-7.2789796018097415E-4</v>
      </c>
      <c r="N187" s="142" cm="1">
        <f t="array" aca="1" ref="N187" ca="1">N153*INDEX($D$127:$P$127, 0, $C187)*INDEX($D$127:$P$127, 0, N$182)</f>
        <v>-2.3524803501985398E-4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6.0975121965540564E-2</v>
      </c>
      <c r="S187" s="142">
        <f t="shared" ca="1" si="69"/>
        <v>0.30989174745325621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1.3111525635378816E-3</v>
      </c>
      <c r="E188" s="142" cm="1">
        <f t="array" aca="1" ref="E188" ca="1">E154*INDEX($D$127:$P$127, 0, $C188)*INDEX($D$127:$P$127, 0, E$182)</f>
        <v>-3.0398778754882805E-4</v>
      </c>
      <c r="F188" s="142" cm="1">
        <f t="array" aca="1" ref="F188" ca="1">F154*INDEX($D$127:$P$127, 0, $C188)*INDEX($D$127:$P$127, 0, F$182)</f>
        <v>-2.2331480623909527E-5</v>
      </c>
      <c r="G188" s="142" cm="1">
        <f t="array" aca="1" ref="G188" ca="1">G154*INDEX($D$127:$P$127, 0, $C188)*INDEX($D$127:$P$127, 0, G$182)</f>
        <v>3.0881685406709894E-3</v>
      </c>
      <c r="H188" s="142" cm="1">
        <f t="array" aca="1" ref="H188" ca="1">H154*INDEX($D$127:$P$127, 0, $C188)*INDEX($D$127:$P$127, 0, H$182)</f>
        <v>6.7593998991543572E-4</v>
      </c>
      <c r="I188" s="142" cm="1">
        <f t="array" aca="1" ref="I188" ca="1">I154*INDEX($D$127:$P$127, 0, $C188)*INDEX($D$127:$P$127, 0, I$182)</f>
        <v>2.3678126177907903E-3</v>
      </c>
      <c r="J188" s="142" cm="1">
        <f t="array" aca="1" ref="J188" ca="1">J154*INDEX($D$127:$P$127, 0, $C188)*INDEX($D$127:$P$127, 0, J$182)</f>
        <v>1.6701157295473115E-3</v>
      </c>
      <c r="K188" s="142" cm="1">
        <f t="array" aca="1" ref="K188" ca="1">K154*INDEX($D$127:$P$127, 0, $C188)*INDEX($D$127:$P$127, 0, K$182)</f>
        <v>-4.7917900657710777E-4</v>
      </c>
      <c r="L188" s="142" cm="1">
        <f t="array" aca="1" ref="L188" ca="1">L154*INDEX($D$127:$P$127, 0, $C188)*INDEX($D$127:$P$127, 0, L$182)</f>
        <v>-2.6061435734373684E-4</v>
      </c>
      <c r="M188" s="142" cm="1">
        <f t="array" aca="1" ref="M188" ca="1">M154*INDEX($D$127:$P$127, 0, $C188)*INDEX($D$127:$P$127, 0, M$182)</f>
        <v>1.6386101428393948E-5</v>
      </c>
      <c r="N188" s="142" cm="1">
        <f t="array" aca="1" ref="N188" ca="1">N154*INDEX($D$127:$P$127, 0, $C188)*INDEX($D$127:$P$127, 0, N$182)</f>
        <v>5.7649462097993757E-5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7.6131358971007257E-2</v>
      </c>
      <c r="S188" s="142">
        <f t="shared" ca="1" si="69"/>
        <v>0.38602310642426346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1.6047748734115738E-3</v>
      </c>
      <c r="E189" s="142" cm="1">
        <f t="array" aca="1" ref="E189" ca="1">E155*INDEX($D$127:$P$127, 0, $C189)*INDEX($D$127:$P$127, 0, E$182)</f>
        <v>-3.6717229039696144E-4</v>
      </c>
      <c r="F189" s="142" cm="1">
        <f t="array" aca="1" ref="F189" ca="1">F155*INDEX($D$127:$P$127, 0, $C189)*INDEX($D$127:$P$127, 0, F$182)</f>
        <v>1.8573114023978645E-3</v>
      </c>
      <c r="G189" s="142" cm="1">
        <f t="array" aca="1" ref="G189" ca="1">G155*INDEX($D$127:$P$127, 0, $C189)*INDEX($D$127:$P$127, 0, G$182)</f>
        <v>1.4882075930431795E-3</v>
      </c>
      <c r="H189" s="142" cm="1">
        <f t="array" aca="1" ref="H189" ca="1">H155*INDEX($D$127:$P$127, 0, $C189)*INDEX($D$127:$P$127, 0, H$182)</f>
        <v>-4.6836345098240928E-5</v>
      </c>
      <c r="I189" s="142" cm="1">
        <f t="array" aca="1" ref="I189" ca="1">I155*INDEX($D$127:$P$127, 0, $C189)*INDEX($D$127:$P$127, 0, I$182)</f>
        <v>1.6701157295473115E-3</v>
      </c>
      <c r="J189" s="142" cm="1">
        <f t="array" aca="1" ref="J189" ca="1">J155*INDEX($D$127:$P$127, 0, $C189)*INDEX($D$127:$P$127, 0, J$182)</f>
        <v>3.7270427842020994E-3</v>
      </c>
      <c r="K189" s="142" cm="1">
        <f t="array" aca="1" ref="K189" ca="1">K155*INDEX($D$127:$P$127, 0, $C189)*INDEX($D$127:$P$127, 0, K$182)</f>
        <v>-3.2303688129824222E-3</v>
      </c>
      <c r="L189" s="142" cm="1">
        <f t="array" aca="1" ref="L189" ca="1">L155*INDEX($D$127:$P$127, 0, $C189)*INDEX($D$127:$P$127, 0, L$182)</f>
        <v>-3.4244803811817178E-4</v>
      </c>
      <c r="M189" s="142" cm="1">
        <f t="array" aca="1" ref="M189" ca="1">M155*INDEX($D$127:$P$127, 0, $C189)*INDEX($D$127:$P$127, 0, M$182)</f>
        <v>4.1808883295871768E-4</v>
      </c>
      <c r="N189" s="142" cm="1">
        <f t="array" aca="1" ref="N189" ca="1">N155*INDEX($D$127:$P$127, 0, $C189)*INDEX($D$127:$P$127, 0, N$182)</f>
        <v>2.4055238912759332E-4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5.9573745050433627E-2</v>
      </c>
      <c r="S189" s="142">
        <f t="shared" ca="1" si="69"/>
        <v>0.44559685147469708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-1.4867172074069493E-3</v>
      </c>
      <c r="E190" s="142" cm="1">
        <f t="array" aca="1" ref="E190" ca="1">E156*INDEX($D$127:$P$127, 0, $C190)*INDEX($D$127:$P$127, 0, E$182)</f>
        <v>2.1371000292559742E-3</v>
      </c>
      <c r="F190" s="142" cm="1">
        <f t="array" aca="1" ref="F190" ca="1">F156*INDEX($D$127:$P$127, 0, $C190)*INDEX($D$127:$P$127, 0, F$182)</f>
        <v>-2.2899225954746373E-3</v>
      </c>
      <c r="G190" s="142" cm="1">
        <f t="array" aca="1" ref="G190" ca="1">G156*INDEX($D$127:$P$127, 0, $C190)*INDEX($D$127:$P$127, 0, G$182)</f>
        <v>-2.210743106070637E-4</v>
      </c>
      <c r="H190" s="142" cm="1">
        <f t="array" aca="1" ref="H190" ca="1">H156*INDEX($D$127:$P$127, 0, $C190)*INDEX($D$127:$P$127, 0, H$182)</f>
        <v>2.4145892974142933E-3</v>
      </c>
      <c r="I190" s="142" cm="1">
        <f t="array" aca="1" ref="I190" ca="1">I156*INDEX($D$127:$P$127, 0, $C190)*INDEX($D$127:$P$127, 0, I$182)</f>
        <v>-4.7917900657710777E-4</v>
      </c>
      <c r="J190" s="142" cm="1">
        <f t="array" aca="1" ref="J190" ca="1">J156*INDEX($D$127:$P$127, 0, $C190)*INDEX($D$127:$P$127, 0, J$182)</f>
        <v>-3.2303688129824222E-3</v>
      </c>
      <c r="K190" s="142" cm="1">
        <f t="array" aca="1" ref="K190" ca="1">K156*INDEX($D$127:$P$127, 0, $C190)*INDEX($D$127:$P$127, 0, K$182)</f>
        <v>7.5535997320042873E-3</v>
      </c>
      <c r="L190" s="142" cm="1">
        <f t="array" aca="1" ref="L190" ca="1">L156*INDEX($D$127:$P$127, 0, $C190)*INDEX($D$127:$P$127, 0, L$182)</f>
        <v>-1.8284445146406797E-3</v>
      </c>
      <c r="M190" s="142" cm="1">
        <f t="array" aca="1" ref="M190" ca="1">M156*INDEX($D$127:$P$127, 0, $C190)*INDEX($D$127:$P$127, 0, M$182)</f>
        <v>-2.1496015104419696E-3</v>
      </c>
      <c r="N190" s="142" cm="1">
        <f t="array" aca="1" ref="N190" ca="1">N156*INDEX($D$127:$P$127, 0, $C190)*INDEX($D$127:$P$127, 0, N$182)</f>
        <v>-9.2063260437557108E-4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8.3010625889517714E-2</v>
      </c>
      <c r="S190" s="142">
        <f t="shared" ca="1" si="69"/>
        <v>0.52860747736421476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-2.9815381673559165E-4</v>
      </c>
      <c r="E191" s="142" cm="1">
        <f t="array" aca="1" ref="E191" ca="1">E157*INDEX($D$127:$P$127, 0, $C191)*INDEX($D$127:$P$127, 0, E$182)</f>
        <v>-1.4469999849120666E-3</v>
      </c>
      <c r="F191" s="142" cm="1">
        <f t="array" aca="1" ref="F191" ca="1">F157*INDEX($D$127:$P$127, 0, $C191)*INDEX($D$127:$P$127, 0, F$182)</f>
        <v>-4.1621202131470348E-5</v>
      </c>
      <c r="G191" s="142" cm="1">
        <f t="array" aca="1" ref="G191" ca="1">G157*INDEX($D$127:$P$127, 0, $C191)*INDEX($D$127:$P$127, 0, G$182)</f>
        <v>-1.9100101689963032E-4</v>
      </c>
      <c r="H191" s="142" cm="1">
        <f t="array" aca="1" ref="H191" ca="1">H157*INDEX($D$127:$P$127, 0, $C191)*INDEX($D$127:$P$127, 0, H$182)</f>
        <v>-9.8756120661032268E-4</v>
      </c>
      <c r="I191" s="142" cm="1">
        <f t="array" aca="1" ref="I191" ca="1">I157*INDEX($D$127:$P$127, 0, $C191)*INDEX($D$127:$P$127, 0, I$182)</f>
        <v>-2.6061435734373684E-4</v>
      </c>
      <c r="J191" s="142" cm="1">
        <f t="array" aca="1" ref="J191" ca="1">J157*INDEX($D$127:$P$127, 0, $C191)*INDEX($D$127:$P$127, 0, J$182)</f>
        <v>-3.4244803811817184E-4</v>
      </c>
      <c r="K191" s="142" cm="1">
        <f t="array" aca="1" ref="K191" ca="1">K157*INDEX($D$127:$P$127, 0, $C191)*INDEX($D$127:$P$127, 0, K$182)</f>
        <v>-1.8284445146406797E-3</v>
      </c>
      <c r="L191" s="142" cm="1">
        <f t="array" aca="1" ref="L191" ca="1">L157*INDEX($D$127:$P$127, 0, $C191)*INDEX($D$127:$P$127, 0, L$182)</f>
        <v>1.1861135107398065E-3</v>
      </c>
      <c r="M191" s="142" cm="1">
        <f t="array" aca="1" ref="M191" ca="1">M157*INDEX($D$127:$P$127, 0, $C191)*INDEX($D$127:$P$127, 0, M$182)</f>
        <v>8.8535205259012144E-4</v>
      </c>
      <c r="N191" s="142" cm="1">
        <f t="array" aca="1" ref="N191" ca="1">N157*INDEX($D$127:$P$127, 0, $C191)*INDEX($D$127:$P$127, 0, N$182)</f>
        <v>3.5367427981689784E-4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0.14809641966283588</v>
      </c>
      <c r="S191" s="142">
        <f t="shared" ca="1" si="69"/>
        <v>0.67670389702705069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1.6740256314884381E-4</v>
      </c>
      <c r="E192" s="142" cm="1">
        <f t="array" aca="1" ref="E192" ca="1">E158*INDEX($D$127:$P$127, 0, $C192)*INDEX($D$127:$P$127, 0, E$182)</f>
        <v>-1.0143961456502233E-3</v>
      </c>
      <c r="F192" s="142" cm="1">
        <f t="array" aca="1" ref="F192" ca="1">F158*INDEX($D$127:$P$127, 0, $C192)*INDEX($D$127:$P$127, 0, F$182)</f>
        <v>4.3211990722824908E-4</v>
      </c>
      <c r="G192" s="142" cm="1">
        <f t="array" aca="1" ref="G192" ca="1">G158*INDEX($D$127:$P$127, 0, $C192)*INDEX($D$127:$P$127, 0, G$182)</f>
        <v>-1.2889240181793515E-4</v>
      </c>
      <c r="H192" s="142" cm="1">
        <f t="array" aca="1" ref="H192" ca="1">H158*INDEX($D$127:$P$127, 0, $C192)*INDEX($D$127:$P$127, 0, H$182)</f>
        <v>-7.2789796018097415E-4</v>
      </c>
      <c r="I192" s="142" cm="1">
        <f t="array" aca="1" ref="I192" ca="1">I158*INDEX($D$127:$P$127, 0, $C192)*INDEX($D$127:$P$127, 0, I$182)</f>
        <v>1.6386101428393948E-5</v>
      </c>
      <c r="J192" s="142" cm="1">
        <f t="array" aca="1" ref="J192" ca="1">J158*INDEX($D$127:$P$127, 0, $C192)*INDEX($D$127:$P$127, 0, J$182)</f>
        <v>4.1808883295871768E-4</v>
      </c>
      <c r="K192" s="142" cm="1">
        <f t="array" aca="1" ref="K192" ca="1">K158*INDEX($D$127:$P$127, 0, $C192)*INDEX($D$127:$P$127, 0, K$182)</f>
        <v>-2.1496015104419696E-3</v>
      </c>
      <c r="L192" s="142" cm="1">
        <f t="array" aca="1" ref="L192" ca="1">L158*INDEX($D$127:$P$127, 0, $C192)*INDEX($D$127:$P$127, 0, L$182)</f>
        <v>8.8535205259012155E-4</v>
      </c>
      <c r="M192" s="142" cm="1">
        <f t="array" aca="1" ref="M192" ca="1">M158*INDEX($D$127:$P$127, 0, $C192)*INDEX($D$127:$P$127, 0, M$182)</f>
        <v>8.0524545357461201E-4</v>
      </c>
      <c r="N192" s="142" cm="1">
        <f t="array" aca="1" ref="N192" ca="1">N158*INDEX($D$127:$P$127, 0, $C192)*INDEX($D$127:$P$127, 0, N$182)</f>
        <v>3.3788262784015998E-4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0.10162482004781914</v>
      </c>
      <c r="S192" s="142">
        <f t="shared" ca="1" si="69"/>
        <v>0.77832871707486984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1.2599945062900217E-4</v>
      </c>
      <c r="E193" s="142" cm="1">
        <f t="array" aca="1" ref="E193" ca="1">E159*INDEX($D$127:$P$127, 0, $C193)*INDEX($D$127:$P$127, 0, E$182)</f>
        <v>-3.8412229577956456E-4</v>
      </c>
      <c r="F193" s="142" cm="1">
        <f t="array" aca="1" ref="F193" ca="1">F159*INDEX($D$127:$P$127, 0, $C193)*INDEX($D$127:$P$127, 0, F$182)</f>
        <v>2.2978110945833901E-4</v>
      </c>
      <c r="G193" s="142" cm="1">
        <f t="array" aca="1" ref="G193" ca="1">G159*INDEX($D$127:$P$127, 0, $C193)*INDEX($D$127:$P$127, 0, G$182)</f>
        <v>-5.2220286958099011E-5</v>
      </c>
      <c r="H193" s="142" cm="1">
        <f t="array" aca="1" ref="H193" ca="1">H159*INDEX($D$127:$P$127, 0, $C193)*INDEX($D$127:$P$127, 0, H$182)</f>
        <v>-2.3524803501985401E-4</v>
      </c>
      <c r="I193" s="142" cm="1">
        <f t="array" aca="1" ref="I193" ca="1">I159*INDEX($D$127:$P$127, 0, $C193)*INDEX($D$127:$P$127, 0, I$182)</f>
        <v>5.7649462097993757E-5</v>
      </c>
      <c r="J193" s="142" cm="1">
        <f t="array" aca="1" ref="J193" ca="1">J159*INDEX($D$127:$P$127, 0, $C193)*INDEX($D$127:$P$127, 0, J$182)</f>
        <v>2.4055238912759329E-4</v>
      </c>
      <c r="K193" s="142" cm="1">
        <f t="array" aca="1" ref="K193" ca="1">K159*INDEX($D$127:$P$127, 0, $C193)*INDEX($D$127:$P$127, 0, K$182)</f>
        <v>-9.2063260437557108E-4</v>
      </c>
      <c r="L193" s="142" cm="1">
        <f t="array" aca="1" ref="L193" ca="1">L159*INDEX($D$127:$P$127, 0, $C193)*INDEX($D$127:$P$127, 0, L$182)</f>
        <v>3.5367427981689784E-4</v>
      </c>
      <c r="M193" s="142" cm="1">
        <f t="array" aca="1" ref="M193" ca="1">M159*INDEX($D$127:$P$127, 0, $C193)*INDEX($D$127:$P$127, 0, M$182)</f>
        <v>3.3788262784015998E-4</v>
      </c>
      <c r="N193" s="142" cm="1">
        <f t="array" aca="1" ref="N193" ca="1">N159*INDEX($D$127:$P$127, 0, $C193)*INDEX($D$127:$P$127, 0, N$182)</f>
        <v>1.4483169156103681E-4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0.11298182742065704</v>
      </c>
      <c r="S193" s="142">
        <f t="shared" ca="1" si="69"/>
        <v>0.89131054449552694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6.3204470153880463E-2</v>
      </c>
      <c r="S194" s="142">
        <f t="shared" ca="1" si="69"/>
        <v>0.95451501464940736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4.548498535059263E-2</v>
      </c>
      <c r="S195" s="142">
        <f t="shared" ca="1" si="69"/>
        <v>1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113" priority="16" stopIfTrue="1" operator="lessThan">
      <formula>1</formula>
    </cfRule>
  </conditionalFormatting>
  <conditionalFormatting sqref="D149:O161 D166:O177 D183:O194 T183:T195 T149:T161 T132:T144">
    <cfRule type="expression" dxfId="112" priority="15">
      <formula>$C132=D$182</formula>
    </cfRule>
  </conditionalFormatting>
  <conditionalFormatting sqref="D91:AH91 Q92:AH92">
    <cfRule type="cellIs" dxfId="111" priority="14" stopIfTrue="1" operator="lessThan">
      <formula>1</formula>
    </cfRule>
  </conditionalFormatting>
  <conditionalFormatting sqref="P149:P161">
    <cfRule type="expression" dxfId="110" priority="13">
      <formula>$C149=P$182</formula>
    </cfRule>
  </conditionalFormatting>
  <conditionalFormatting sqref="P166:P177">
    <cfRule type="expression" dxfId="109" priority="12">
      <formula>$C166=P$182</formula>
    </cfRule>
  </conditionalFormatting>
  <conditionalFormatting sqref="P183:P194">
    <cfRule type="expression" dxfId="108" priority="11">
      <formula>$C183=P$182</formula>
    </cfRule>
  </conditionalFormatting>
  <conditionalFormatting sqref="D178:O178">
    <cfRule type="expression" dxfId="107" priority="10">
      <formula>$C178=D$182</formula>
    </cfRule>
  </conditionalFormatting>
  <conditionalFormatting sqref="P178">
    <cfRule type="expression" dxfId="106" priority="9">
      <formula>$C178=P$182</formula>
    </cfRule>
  </conditionalFormatting>
  <conditionalFormatting sqref="D195:O195">
    <cfRule type="expression" dxfId="105" priority="8">
      <formula>$C195=D$182</formula>
    </cfRule>
  </conditionalFormatting>
  <conditionalFormatting sqref="P195">
    <cfRule type="expression" dxfId="104" priority="7">
      <formula>$C195=P$182</formula>
    </cfRule>
  </conditionalFormatting>
  <conditionalFormatting sqref="R166:T178">
    <cfRule type="expression" dxfId="103" priority="6">
      <formula>$C166=R$182</formula>
    </cfRule>
  </conditionalFormatting>
  <conditionalFormatting sqref="D132:O144">
    <cfRule type="expression" dxfId="102" priority="5">
      <formula>$C132=D$182</formula>
    </cfRule>
  </conditionalFormatting>
  <conditionalFormatting sqref="P132:P144">
    <cfRule type="expression" dxfId="101" priority="4">
      <formula>$C132=P$182</formula>
    </cfRule>
  </conditionalFormatting>
  <conditionalFormatting sqref="R183:S195">
    <cfRule type="expression" dxfId="100" priority="3">
      <formula>$C183=R$182</formula>
    </cfRule>
  </conditionalFormatting>
  <conditionalFormatting sqref="R149:S161">
    <cfRule type="expression" dxfId="99" priority="2">
      <formula>$C149=R$182</formula>
    </cfRule>
  </conditionalFormatting>
  <conditionalFormatting sqref="R132:S144">
    <cfRule type="expression" dxfId="98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E07D5-9C91-40A7-8CD6-6397F54373F6}">
  <sheetPr codeName="Sheet19">
    <tabColor theme="9" tint="0.79998168889431442"/>
    <pageSetUpPr fitToPage="1"/>
  </sheetPr>
  <dimension ref="A1:AO94"/>
  <sheetViews>
    <sheetView zoomScaleNormal="100" workbookViewId="0">
      <selection activeCell="A32" sqref="A32"/>
    </sheetView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199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5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402916.32413877104</v>
      </c>
      <c r="F8" s="34">
        <f t="array" aca="1" ref="F8:F20" ca="1">'Triangle 3'!$Q$5:$Q$17</f>
        <v>402916.32413877104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559879.54238636198</v>
      </c>
      <c r="F9" s="34">
        <f ca="1"/>
        <v>551245.13477689249</v>
      </c>
      <c r="G9" s="217">
        <f t="shared" ca="1" si="3"/>
        <v>8634.4076094694901</v>
      </c>
      <c r="H9" s="222">
        <f t="shared" ca="1" si="4"/>
        <v>0.99669726734401443</v>
      </c>
      <c r="I9" s="148">
        <f t="shared" ca="1" si="5"/>
        <v>0.99669726734401443</v>
      </c>
      <c r="J9" s="223">
        <f t="shared" ca="1" si="6"/>
        <v>11.189119492442913</v>
      </c>
      <c r="K9" s="35">
        <f t="shared" ca="1" si="7"/>
        <v>2502.9101264598498</v>
      </c>
      <c r="L9" s="35">
        <f t="shared" ca="1" si="8"/>
        <v>1849.132448057697</v>
      </c>
      <c r="M9" s="35">
        <f t="shared" ca="1" si="9"/>
        <v>3111.8884799419006</v>
      </c>
      <c r="N9" s="36">
        <f t="shared" ca="1" si="10"/>
        <v>0.36040555654669854</v>
      </c>
      <c r="O9" s="37">
        <f t="shared" ca="1" si="11"/>
        <v>2502.9101264598498</v>
      </c>
      <c r="P9" s="35">
        <f t="shared" ca="1" si="12"/>
        <v>1849.132448057697</v>
      </c>
      <c r="Q9" s="35">
        <f t="shared" ca="1" si="13"/>
        <v>3111.8884799419006</v>
      </c>
      <c r="R9" s="38">
        <f t="shared" ca="1" si="14"/>
        <v>0.36040555654669854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1000818.6712149624</v>
      </c>
      <c r="F10" s="34">
        <f ca="1"/>
        <v>971016.66341316479</v>
      </c>
      <c r="G10" s="217">
        <f t="shared" ca="1" si="3"/>
        <v>29802.00780179759</v>
      </c>
      <c r="H10" s="222">
        <f t="shared" ca="1" si="4"/>
        <v>0.98982091140504602</v>
      </c>
      <c r="I10" s="148">
        <f t="shared" ca="1" si="5"/>
        <v>0.98655179755737121</v>
      </c>
      <c r="J10" s="223">
        <f t="shared" ca="1" si="6"/>
        <v>67.308645908276517</v>
      </c>
      <c r="K10" s="35">
        <f t="shared" ca="1" si="7"/>
        <v>8831.9763856210666</v>
      </c>
      <c r="L10" s="35">
        <f t="shared" ca="1" si="8"/>
        <v>13459.212098861553</v>
      </c>
      <c r="M10" s="35">
        <f t="shared" ca="1" si="9"/>
        <v>16098.266900455757</v>
      </c>
      <c r="N10" s="36">
        <f t="shared" ca="1" si="10"/>
        <v>0.54017390397048171</v>
      </c>
      <c r="O10" s="37">
        <f t="shared" ca="1" si="11"/>
        <v>8207.5422362117461</v>
      </c>
      <c r="P10" s="35">
        <f t="shared" ca="1" si="12"/>
        <v>10187.421921781219</v>
      </c>
      <c r="Q10" s="35">
        <f t="shared" ca="1" si="13"/>
        <v>13082.328346727438</v>
      </c>
      <c r="R10" s="38">
        <f t="shared" ca="1" si="14"/>
        <v>0.43897473061993969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900215.7221624318</v>
      </c>
      <c r="F11" s="34">
        <f ca="1"/>
        <v>810125.7020115559</v>
      </c>
      <c r="G11" s="217">
        <f t="shared" ca="1" si="3"/>
        <v>90090.020150875906</v>
      </c>
      <c r="H11" s="222">
        <f t="shared" ca="1" si="4"/>
        <v>0.99420933832804514</v>
      </c>
      <c r="I11" s="148">
        <f t="shared" ca="1" si="5"/>
        <v>0.98083900987585759</v>
      </c>
      <c r="J11" s="223">
        <f t="shared" ca="1" si="6"/>
        <v>404.8981528051068</v>
      </c>
      <c r="K11" s="35">
        <f t="shared" ca="1" si="7"/>
        <v>20603.749757438993</v>
      </c>
      <c r="L11" s="35">
        <f t="shared" ca="1" si="8"/>
        <v>17249.024561952083</v>
      </c>
      <c r="M11" s="35">
        <f t="shared" ca="1" si="9"/>
        <v>26870.864377723199</v>
      </c>
      <c r="N11" s="36">
        <f t="shared" ca="1" si="10"/>
        <v>0.2982668261448041</v>
      </c>
      <c r="O11" s="37">
        <f t="shared" ca="1" si="11"/>
        <v>19091.770033961857</v>
      </c>
      <c r="P11" s="35">
        <f t="shared" ca="1" si="12"/>
        <v>5212.844678817155</v>
      </c>
      <c r="Q11" s="35">
        <f t="shared" ca="1" si="13"/>
        <v>19790.640026920715</v>
      </c>
      <c r="R11" s="38">
        <f t="shared" ca="1" si="14"/>
        <v>0.21967627483906496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1311871.6993911311</v>
      </c>
      <c r="F12" s="34">
        <f ca="1"/>
        <v>1122043.1231034126</v>
      </c>
      <c r="G12" s="217">
        <f t="shared" ca="1" si="3"/>
        <v>189828.57628771849</v>
      </c>
      <c r="H12" s="222">
        <f t="shared" ca="1" si="4"/>
        <v>0.99159073246635265</v>
      </c>
      <c r="I12" s="148">
        <f t="shared" ca="1" si="5"/>
        <v>0.97259087223437368</v>
      </c>
      <c r="J12" s="223">
        <f t="shared" ca="1" si="6"/>
        <v>681.48293145781759</v>
      </c>
      <c r="K12" s="35">
        <f t="shared" ca="1" si="7"/>
        <v>38386.489388109556</v>
      </c>
      <c r="L12" s="35">
        <f t="shared" ca="1" si="8"/>
        <v>35957.259020720834</v>
      </c>
      <c r="M12" s="35">
        <f t="shared" ca="1" si="9"/>
        <v>52597.025047303359</v>
      </c>
      <c r="N12" s="36">
        <f t="shared" ca="1" si="10"/>
        <v>0.27707643430662066</v>
      </c>
      <c r="O12" s="37">
        <f t="shared" ca="1" si="11"/>
        <v>29900.136645132858</v>
      </c>
      <c r="P12" s="35">
        <f t="shared" ca="1" si="12"/>
        <v>11031.88009000061</v>
      </c>
      <c r="Q12" s="35">
        <f t="shared" ca="1" si="13"/>
        <v>31870.371032006649</v>
      </c>
      <c r="R12" s="38">
        <f t="shared" ca="1" si="14"/>
        <v>0.16789027055495329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735326.96537248429</v>
      </c>
      <c r="F13" s="34">
        <f ca="1"/>
        <v>499537.3653259296</v>
      </c>
      <c r="G13" s="217">
        <f t="shared" ca="1" si="3"/>
        <v>235789.6000465547</v>
      </c>
      <c r="H13" s="222">
        <f t="shared" ca="1" si="4"/>
        <v>0.99394294757139701</v>
      </c>
      <c r="I13" s="148">
        <f t="shared" ca="1" si="5"/>
        <v>0.96669983832966933</v>
      </c>
      <c r="J13" s="223">
        <f t="shared" ca="1" si="6"/>
        <v>4056.3951489479296</v>
      </c>
      <c r="K13" s="35">
        <f t="shared" ca="1" si="7"/>
        <v>60352.624826941385</v>
      </c>
      <c r="L13" s="35">
        <f t="shared" ca="1" si="8"/>
        <v>24486.506827457371</v>
      </c>
      <c r="M13" s="35">
        <f t="shared" ca="1" si="9"/>
        <v>65130.855514975832</v>
      </c>
      <c r="N13" s="36">
        <f t="shared" ca="1" si="10"/>
        <v>0.27622446241104903</v>
      </c>
      <c r="O13" s="37">
        <f t="shared" ca="1" si="11"/>
        <v>54614.803260906723</v>
      </c>
      <c r="P13" s="35">
        <f t="shared" ca="1" si="12"/>
        <v>4453.9139814266755</v>
      </c>
      <c r="Q13" s="35">
        <f t="shared" ca="1" si="13"/>
        <v>54796.113776266066</v>
      </c>
      <c r="R13" s="38">
        <f t="shared" ca="1" si="14"/>
        <v>0.23239410799054339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527717.75534029678</v>
      </c>
      <c r="F14" s="34">
        <f ca="1"/>
        <v>330159.74597507261</v>
      </c>
      <c r="G14" s="217">
        <f t="shared" ca="1" si="3"/>
        <v>197558.00936522416</v>
      </c>
      <c r="H14" s="222">
        <f t="shared" ca="1" si="4"/>
        <v>1.0071762326351814</v>
      </c>
      <c r="I14" s="148">
        <f t="shared" ca="1" si="5"/>
        <v>0.97363710125791525</v>
      </c>
      <c r="J14" s="223">
        <f t="shared" ca="1" si="6"/>
        <v>1999.6199709100831</v>
      </c>
      <c r="K14" s="35">
        <f t="shared" ca="1" si="7"/>
        <v>60157.568364457758</v>
      </c>
      <c r="L14" s="35">
        <f t="shared" ca="1" si="8"/>
        <v>13912.169748436498</v>
      </c>
      <c r="M14" s="35">
        <f t="shared" ca="1" si="9"/>
        <v>61745.295356275688</v>
      </c>
      <c r="N14" s="36">
        <f t="shared" ca="1" si="10"/>
        <v>0.31254260738235917</v>
      </c>
      <c r="O14" s="37">
        <f t="shared" ca="1" si="11"/>
        <v>32484.380286259096</v>
      </c>
      <c r="P14" s="35">
        <f t="shared" ca="1" si="12"/>
        <v>3787.0253780377175</v>
      </c>
      <c r="Q14" s="35">
        <f t="shared" ca="1" si="13"/>
        <v>32704.38080435403</v>
      </c>
      <c r="R14" s="38">
        <f t="shared" ca="1" si="14"/>
        <v>0.16554317847925701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674388.85759447282</v>
      </c>
      <c r="F15" s="34">
        <f ca="1"/>
        <v>353992.7206647495</v>
      </c>
      <c r="G15" s="217">
        <f t="shared" ca="1" si="3"/>
        <v>320396.13692972332</v>
      </c>
      <c r="H15" s="222">
        <f t="shared" ca="1" si="4"/>
        <v>1.0060572290447729</v>
      </c>
      <c r="I15" s="148">
        <f t="shared" ca="1" si="5"/>
        <v>0.9795346441867232</v>
      </c>
      <c r="J15" s="223">
        <f t="shared" ca="1" si="6"/>
        <v>1832.8823037864058</v>
      </c>
      <c r="K15" s="35">
        <f t="shared" ca="1" si="7"/>
        <v>76318.640758166206</v>
      </c>
      <c r="L15" s="35">
        <f t="shared" ca="1" si="8"/>
        <v>13801.607927180143</v>
      </c>
      <c r="M15" s="35">
        <f t="shared" ca="1" si="9"/>
        <v>77556.555548513308</v>
      </c>
      <c r="N15" s="36">
        <f t="shared" ca="1" si="10"/>
        <v>0.24206457759359565</v>
      </c>
      <c r="O15" s="37">
        <f t="shared" ca="1" si="11"/>
        <v>35157.864027207906</v>
      </c>
      <c r="P15" s="35">
        <f t="shared" ca="1" si="12"/>
        <v>4084.9277756924594</v>
      </c>
      <c r="Q15" s="35">
        <f t="shared" ca="1" si="13"/>
        <v>35394.378619891941</v>
      </c>
      <c r="R15" s="38">
        <f t="shared" ca="1" si="14"/>
        <v>0.11047067845158025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540131.47013025789</v>
      </c>
      <c r="F16" s="34">
        <f ca="1"/>
        <v>197347.449793837</v>
      </c>
      <c r="G16" s="217">
        <f t="shared" ca="1" si="3"/>
        <v>342784.02033642086</v>
      </c>
      <c r="H16" s="222">
        <f t="shared" ca="1" si="4"/>
        <v>1.0005629602204824</v>
      </c>
      <c r="I16" s="148">
        <f t="shared" ca="1" si="5"/>
        <v>0.98008608322598467</v>
      </c>
      <c r="J16" s="223">
        <f t="shared" ca="1" si="6"/>
        <v>2801.7479585183241</v>
      </c>
      <c r="K16" s="35">
        <f t="shared" ca="1" si="7"/>
        <v>78227.983293584897</v>
      </c>
      <c r="L16" s="35">
        <f t="shared" ca="1" si="8"/>
        <v>10756.133143200501</v>
      </c>
      <c r="M16" s="35">
        <f t="shared" ca="1" si="9"/>
        <v>78963.990339746975</v>
      </c>
      <c r="N16" s="36">
        <f t="shared" ca="1" si="10"/>
        <v>0.23036076845778519</v>
      </c>
      <c r="O16" s="37">
        <f t="shared" ca="1" si="11"/>
        <v>38901.314165063253</v>
      </c>
      <c r="P16" s="35">
        <f t="shared" ca="1" si="12"/>
        <v>304.07253151401898</v>
      </c>
      <c r="Q16" s="35">
        <f t="shared" ca="1" si="13"/>
        <v>38902.502539982852</v>
      </c>
      <c r="R16" s="38">
        <f t="shared" ca="1" si="14"/>
        <v>0.11348983684187643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562082.4716355151</v>
      </c>
      <c r="F17" s="34">
        <f ca="1"/>
        <v>188197.62060650589</v>
      </c>
      <c r="G17" s="217">
        <f t="shared" ca="1" si="3"/>
        <v>373884.85102900921</v>
      </c>
      <c r="H17" s="222">
        <f t="shared" ca="1" si="4"/>
        <v>0.9939886191455044</v>
      </c>
      <c r="I17" s="148">
        <f t="shared" ca="1" si="5"/>
        <v>0.97419441250952243</v>
      </c>
      <c r="J17" s="223">
        <f t="shared" ca="1" si="6"/>
        <v>7133.0418121428547</v>
      </c>
      <c r="K17" s="35">
        <f t="shared" ca="1" si="7"/>
        <v>100902.43107233322</v>
      </c>
      <c r="L17" s="35">
        <f t="shared" ca="1" si="8"/>
        <v>14504.86839865416</v>
      </c>
      <c r="M17" s="35">
        <f t="shared" ca="1" si="9"/>
        <v>101939.64784895635</v>
      </c>
      <c r="N17" s="36">
        <f t="shared" ca="1" si="10"/>
        <v>0.27264984812408727</v>
      </c>
      <c r="O17" s="37">
        <f t="shared" ca="1" si="11"/>
        <v>63319.489669838062</v>
      </c>
      <c r="P17" s="35">
        <f t="shared" ca="1" si="12"/>
        <v>3378.8918086372992</v>
      </c>
      <c r="Q17" s="35">
        <f t="shared" ca="1" si="13"/>
        <v>63409.578786672326</v>
      </c>
      <c r="R17" s="38">
        <f t="shared" ca="1" si="14"/>
        <v>0.16959654453010312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524081.14065758733</v>
      </c>
      <c r="F18" s="34">
        <f ca="1"/>
        <v>147458.73186373687</v>
      </c>
      <c r="G18" s="217">
        <f t="shared" ca="1" si="3"/>
        <v>376622.40879385045</v>
      </c>
      <c r="H18" s="222">
        <f t="shared" ca="1" si="4"/>
        <v>0.99694467839496104</v>
      </c>
      <c r="I18" s="148">
        <f t="shared" ca="1" si="5"/>
        <v>0.97121793527347389</v>
      </c>
      <c r="J18" s="223">
        <f t="shared" ca="1" si="6"/>
        <v>1924.7393415883416</v>
      </c>
      <c r="K18" s="35">
        <f t="shared" ca="1" si="7"/>
        <v>102084.71100803914</v>
      </c>
      <c r="L18" s="35">
        <f t="shared" ca="1" si="8"/>
        <v>15084.137312358314</v>
      </c>
      <c r="M18" s="35">
        <f t="shared" ca="1" si="9"/>
        <v>103193.1171156921</v>
      </c>
      <c r="N18" s="36">
        <f t="shared" ca="1" si="10"/>
        <v>0.27399622196186502</v>
      </c>
      <c r="O18" s="37">
        <f t="shared" ca="1" si="11"/>
        <v>31760.346182120742</v>
      </c>
      <c r="P18" s="35">
        <f t="shared" ca="1" si="12"/>
        <v>1601.2364318445902</v>
      </c>
      <c r="Q18" s="35">
        <f t="shared" ca="1" si="13"/>
        <v>31800.684705188629</v>
      </c>
      <c r="R18" s="38">
        <f t="shared" ca="1" si="14"/>
        <v>8.4436517750050233E-2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659943.76622260921</v>
      </c>
      <c r="F19" s="34">
        <f ca="1"/>
        <v>79252.333340266516</v>
      </c>
      <c r="G19" s="217">
        <f t="shared" ca="1" si="3"/>
        <v>580691.43288234272</v>
      </c>
      <c r="H19" s="222">
        <f t="shared" ca="1" si="4"/>
        <v>0.98281449263962317</v>
      </c>
      <c r="I19" s="148">
        <f t="shared" ca="1" si="5"/>
        <v>0.95452706229830164</v>
      </c>
      <c r="J19" s="223">
        <f t="shared" ca="1" si="6"/>
        <v>4580.2414674037345</v>
      </c>
      <c r="K19" s="35">
        <f t="shared" ca="1" si="7"/>
        <v>125493.35663424421</v>
      </c>
      <c r="L19" s="35">
        <f t="shared" ca="1" si="8"/>
        <v>30009.581768064894</v>
      </c>
      <c r="M19" s="35">
        <f t="shared" ca="1" si="9"/>
        <v>129031.6145648956</v>
      </c>
      <c r="N19" s="36">
        <f t="shared" ca="1" si="10"/>
        <v>0.22220340659139609</v>
      </c>
      <c r="O19" s="37">
        <f t="shared" ca="1" si="11"/>
        <v>54979.103341245849</v>
      </c>
      <c r="P19" s="35">
        <f t="shared" ca="1" si="12"/>
        <v>11341.468451853456</v>
      </c>
      <c r="Q19" s="35">
        <f t="shared" ca="1" si="13"/>
        <v>56136.714464348355</v>
      </c>
      <c r="R19" s="38">
        <f t="shared" ca="1" si="14"/>
        <v>9.6672193329434816E-2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458852.58762464911</v>
      </c>
      <c r="F20" s="34">
        <f ca="1"/>
        <v>5242.3537549073662</v>
      </c>
      <c r="G20" s="217">
        <f t="shared" ca="1" si="3"/>
        <v>453610.23386974173</v>
      </c>
      <c r="H20" s="224">
        <f t="shared" ca="1" si="4"/>
        <v>1.0149915233814035</v>
      </c>
      <c r="I20" s="44">
        <f t="shared" ca="1" si="5"/>
        <v>0.96883687707092903</v>
      </c>
      <c r="J20" s="225">
        <f t="shared" ca="1" si="6"/>
        <v>2707.9325734124086</v>
      </c>
      <c r="K20" s="46">
        <f t="shared" ca="1" si="7"/>
        <v>110662.10141922867</v>
      </c>
      <c r="L20" s="46">
        <f t="shared" ca="1" si="8"/>
        <v>14299.279594469252</v>
      </c>
      <c r="M20" s="46">
        <f t="shared" ca="1" si="9"/>
        <v>111582.12261576876</v>
      </c>
      <c r="N20" s="47">
        <f t="shared" ca="1" si="10"/>
        <v>0.24598678399264373</v>
      </c>
      <c r="O20" s="48">
        <f t="shared" ca="1" si="11"/>
        <v>35249.707352308025</v>
      </c>
      <c r="P20" s="46">
        <f t="shared" ca="1" si="12"/>
        <v>6878.8992959924371</v>
      </c>
      <c r="Q20" s="46">
        <f t="shared" ca="1" si="13"/>
        <v>35914.636625584331</v>
      </c>
      <c r="R20" s="49">
        <f t="shared" ca="1" si="14"/>
        <v>7.9175102199959504E-2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8858226.973871531</v>
      </c>
      <c r="F22" s="56">
        <f ca="1">SUM(F8:F20)</f>
        <v>5658535.2687688032</v>
      </c>
      <c r="G22" s="220">
        <f ca="1">SUM(G8:G20)</f>
        <v>3199691.7051027287</v>
      </c>
      <c r="H22" s="210"/>
      <c r="I22" s="57"/>
      <c r="J22" s="226"/>
      <c r="K22" s="46">
        <f ca="1">SUMSQ(K8:K20)^0.5</f>
        <v>264168.70018554502</v>
      </c>
      <c r="L22" s="46" cm="1">
        <f t="array" aca="1" ref="L22" ca="1">SQRT(MMULT(TRANSPOSE($I$8:$I$20-1), MMULT($E$8:$E$20, MMULT( TRANSPOSE($E$8:$E$20), ($I$8:$I$20-1)))))</f>
        <v>205368.91284941332</v>
      </c>
      <c r="M22" s="151">
        <f ca="1">(K22^2+L22^2)^0.5</f>
        <v>334606.47411948006</v>
      </c>
      <c r="N22" s="47">
        <f ca="1">IF(ISERROR(M22/G22),"",M22/G22)</f>
        <v>0.10457459810451872</v>
      </c>
      <c r="O22" s="58">
        <f ca="1">SUMSQ(O8:O20)^0.5</f>
        <v>131919.90957361099</v>
      </c>
      <c r="P22" s="46" cm="1">
        <f t="array" aca="1" ref="P22" ca="1">SQRT(MMULT(TRANSPOSE($H$8:$H$20-1), MMULT($E$8:$E$20, MMULT( TRANSPOSE($E$8:$E$20), ($H$8:$H$20-1)))))</f>
        <v>34001.864831182073</v>
      </c>
      <c r="Q22" s="151">
        <f ca="1">(O22^2+P22^2)^0.5</f>
        <v>136231.3816780395</v>
      </c>
      <c r="R22" s="49">
        <f ca="1">IF(ISERROR(Q22/G22),"",Q22/G22)</f>
        <v>4.2576408677368394E-2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5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 ca="1">'Triangle 3'!$D$99:$P$111</f>
        <v>523582.9755076819</v>
      </c>
      <c r="E27" s="71">
        <f ca="1"/>
        <v>488138.51896310161</v>
      </c>
      <c r="F27" s="71">
        <f ca="1"/>
        <v>514807.35401775152</v>
      </c>
      <c r="G27" s="71">
        <f ca="1"/>
        <v>477498.44799336075</v>
      </c>
      <c r="H27" s="71">
        <f ca="1"/>
        <v>448569.09843210853</v>
      </c>
      <c r="I27" s="71">
        <f ca="1"/>
        <v>454993.93073862564</v>
      </c>
      <c r="J27" s="71">
        <f ca="1"/>
        <v>424615.7724550257</v>
      </c>
      <c r="K27" s="71">
        <f ca="1"/>
        <v>380626.12993886857</v>
      </c>
      <c r="L27" s="71">
        <f ca="1"/>
        <v>436726.261458099</v>
      </c>
      <c r="M27" s="71">
        <f ca="1"/>
        <v>425939.25064636255</v>
      </c>
      <c r="N27" s="71">
        <f ca="1"/>
        <v>412450.59827029472</v>
      </c>
      <c r="O27" s="71">
        <f ca="1"/>
        <v>404251.45863242616</v>
      </c>
      <c r="P27" s="165">
        <v>402916.32413877104</v>
      </c>
      <c r="Q27" s="176">
        <f ca="1">OFFSET($Q$26,$C27,-$C27)</f>
        <v>402916.32413877104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f ca="1"/>
        <v>797049.55876830278</v>
      </c>
      <c r="E28" s="71">
        <f ca="1"/>
        <v>780494.81479692704</v>
      </c>
      <c r="F28" s="71">
        <f ca="1"/>
        <v>713640.5000431618</v>
      </c>
      <c r="G28" s="71">
        <f ca="1"/>
        <v>717773.2983562781</v>
      </c>
      <c r="H28" s="71">
        <f ca="1"/>
        <v>662684.42262463272</v>
      </c>
      <c r="I28" s="71">
        <f ca="1"/>
        <v>624767.56691189134</v>
      </c>
      <c r="J28" s="71">
        <f ca="1"/>
        <v>592810.28129308147</v>
      </c>
      <c r="K28" s="71">
        <f ca="1"/>
        <v>566069.11215365713</v>
      </c>
      <c r="L28" s="71">
        <f ca="1"/>
        <v>523132.05115283252</v>
      </c>
      <c r="M28" s="71">
        <f ca="1"/>
        <v>548293.06517145189</v>
      </c>
      <c r="N28" s="71">
        <f ca="1"/>
        <v>561595.30226560007</v>
      </c>
      <c r="O28" s="71">
        <f ca="1"/>
        <v>559879.54238636198</v>
      </c>
      <c r="P28" s="165">
        <v>0</v>
      </c>
      <c r="Q28" s="176">
        <f t="shared" ref="Q28:Q39" ca="1" si="19">OFFSET($Q$26,$C28,-$C28)</f>
        <v>559879.54238636198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f ca="1"/>
        <v>723217.80483209016</v>
      </c>
      <c r="E29" s="71">
        <f ca="1"/>
        <v>782804.53056032653</v>
      </c>
      <c r="F29" s="71">
        <f ca="1"/>
        <v>859056.84273891593</v>
      </c>
      <c r="G29" s="71">
        <f ca="1"/>
        <v>910293.61980932392</v>
      </c>
      <c r="H29" s="71">
        <f ca="1"/>
        <v>852803.69768735068</v>
      </c>
      <c r="I29" s="71">
        <f ca="1"/>
        <v>960035.63251538842</v>
      </c>
      <c r="J29" s="71">
        <f ca="1"/>
        <v>984499.60349688493</v>
      </c>
      <c r="K29" s="71">
        <f ca="1"/>
        <v>1001701.8722947103</v>
      </c>
      <c r="L29" s="71">
        <f ca="1"/>
        <v>1032610.2180422747</v>
      </c>
      <c r="M29" s="71">
        <f ca="1"/>
        <v>1012134.634901008</v>
      </c>
      <c r="N29" s="71">
        <f ca="1"/>
        <v>1000818.6712149624</v>
      </c>
      <c r="O29" s="71">
        <v>0</v>
      </c>
      <c r="P29" s="165">
        <v>0</v>
      </c>
      <c r="Q29" s="176">
        <f t="shared" ca="1" si="19"/>
        <v>1000818.6712149624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f ca="1"/>
        <v>885185.33948754007</v>
      </c>
      <c r="E30" s="71">
        <f ca="1"/>
        <v>934008.78961018717</v>
      </c>
      <c r="F30" s="71">
        <f ca="1"/>
        <v>982104.56762301945</v>
      </c>
      <c r="G30" s="71">
        <f ca="1"/>
        <v>1057445.3723936463</v>
      </c>
      <c r="H30" s="71">
        <f ca="1"/>
        <v>998692.49656361365</v>
      </c>
      <c r="I30" s="71">
        <f ca="1"/>
        <v>959072.26912539185</v>
      </c>
      <c r="J30" s="71">
        <f ca="1"/>
        <v>924330.0108023393</v>
      </c>
      <c r="K30" s="71">
        <f ca="1"/>
        <v>980011.86181229586</v>
      </c>
      <c r="L30" s="71">
        <f ca="1"/>
        <v>918594.04624436854</v>
      </c>
      <c r="M30" s="71">
        <f ca="1"/>
        <v>900215.7221624318</v>
      </c>
      <c r="N30" s="71">
        <v>0</v>
      </c>
      <c r="O30" s="71">
        <v>0</v>
      </c>
      <c r="P30" s="165">
        <v>0</v>
      </c>
      <c r="Q30" s="176">
        <f t="shared" ca="1" si="19"/>
        <v>900215.7221624318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f ca="1"/>
        <v>1011327.1160103161</v>
      </c>
      <c r="E31" s="71">
        <f ca="1"/>
        <v>1080830.4755323597</v>
      </c>
      <c r="F31" s="71">
        <f ca="1"/>
        <v>1086679.8282781665</v>
      </c>
      <c r="G31" s="71">
        <f ca="1"/>
        <v>1053773.4386180583</v>
      </c>
      <c r="H31" s="71">
        <f ca="1"/>
        <v>1240268.3244311507</v>
      </c>
      <c r="I31" s="71">
        <f ca="1"/>
        <v>1231121.4120440239</v>
      </c>
      <c r="J31" s="71">
        <f ca="1"/>
        <v>1310100.5312720349</v>
      </c>
      <c r="K31" s="71">
        <f ca="1"/>
        <v>1320259.7090676005</v>
      </c>
      <c r="L31" s="71">
        <f ca="1"/>
        <v>1311871.6993911311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1311871.6993911311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f ca="1"/>
        <v>855551.34304935928</v>
      </c>
      <c r="E32" s="71">
        <f ca="1"/>
        <v>802473.28816690762</v>
      </c>
      <c r="F32" s="71">
        <f ca="1"/>
        <v>682872.21850896755</v>
      </c>
      <c r="G32" s="71">
        <f ca="1"/>
        <v>668866.28836068418</v>
      </c>
      <c r="H32" s="71">
        <f ca="1"/>
        <v>718734.33010452322</v>
      </c>
      <c r="I32" s="71">
        <f ca="1"/>
        <v>696077.30133463396</v>
      </c>
      <c r="J32" s="71">
        <f ca="1"/>
        <v>712127.97767462768</v>
      </c>
      <c r="K32" s="71">
        <f ca="1"/>
        <v>735326.96537248429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735326.96537248429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f ca="1"/>
        <v>520462.39119509049</v>
      </c>
      <c r="E33" s="71">
        <f ca="1"/>
        <v>561635.56161435926</v>
      </c>
      <c r="F33" s="71">
        <f ca="1"/>
        <v>554137.32783171954</v>
      </c>
      <c r="G33" s="71">
        <f ca="1"/>
        <v>521955.98206362245</v>
      </c>
      <c r="H33" s="71">
        <f ca="1"/>
        <v>538711.03747047158</v>
      </c>
      <c r="I33" s="71">
        <f ca="1"/>
        <v>517162.92254045163</v>
      </c>
      <c r="J33" s="71">
        <f ca="1"/>
        <v>527717.75534029678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527717.75534029678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f ca="1"/>
        <v>722278.98128991236</v>
      </c>
      <c r="E34" s="71">
        <f ca="1"/>
        <v>740238.50115842675</v>
      </c>
      <c r="F34" s="71">
        <f ca="1"/>
        <v>724452.58670337591</v>
      </c>
      <c r="G34" s="71">
        <f ca="1"/>
        <v>691992.83604150417</v>
      </c>
      <c r="H34" s="71">
        <f ca="1"/>
        <v>653714.44657833071</v>
      </c>
      <c r="I34" s="71">
        <f ca="1"/>
        <v>674388.85759447282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674388.85759447282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f ca="1"/>
        <v>657540.21141673659</v>
      </c>
      <c r="E35" s="71">
        <f ca="1"/>
        <v>596454.77211721125</v>
      </c>
      <c r="F35" s="71">
        <f ca="1"/>
        <v>615795.81737097458</v>
      </c>
      <c r="G35" s="71">
        <f ca="1"/>
        <v>594953.54710207251</v>
      </c>
      <c r="H35" s="71">
        <f ca="1"/>
        <v>540131.47013025789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540131.47013025789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f ca="1"/>
        <v>588845.13478379312</v>
      </c>
      <c r="E36" s="71">
        <f ca="1"/>
        <v>630776.34262857656</v>
      </c>
      <c r="F36" s="71">
        <f ca="1"/>
        <v>545327.56209969858</v>
      </c>
      <c r="G36" s="71">
        <f ca="1"/>
        <v>562082.4716355151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562082.4716355151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f ca="1"/>
        <v>520589.80555108521</v>
      </c>
      <c r="E37" s="71">
        <f ca="1"/>
        <v>541542.73923750583</v>
      </c>
      <c r="F37" s="71">
        <f ca="1"/>
        <v>524081.14065758733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524081.14065758733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f ca="1"/>
        <v>666698.32067943003</v>
      </c>
      <c r="E38" s="71">
        <f ca="1"/>
        <v>659943.76622260921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659943.76622260921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f ca="1"/>
        <v>458852.58762464911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458852.58762464911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8858226.973871531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5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ca="1" si="22">IF(ISERROR(E27/D27),"",IF(E27/D27=0,"",E27/D27))</f>
        <v>0.93230403163851483</v>
      </c>
      <c r="E45" s="79">
        <f t="shared" ca="1" si="22"/>
        <v>1.0546337443545728</v>
      </c>
      <c r="F45" s="79">
        <f t="shared" ca="1" si="22"/>
        <v>0.92752841284566367</v>
      </c>
      <c r="G45" s="79">
        <f t="shared" ca="1" si="22"/>
        <v>0.93941477782215854</v>
      </c>
      <c r="H45" s="79">
        <f t="shared" ca="1" si="22"/>
        <v>1.0143229489703458</v>
      </c>
      <c r="I45" s="79">
        <f t="shared" ca="1" si="22"/>
        <v>0.93323392636406199</v>
      </c>
      <c r="J45" s="79">
        <f t="shared" ca="1" si="22"/>
        <v>0.89640129884526043</v>
      </c>
      <c r="K45" s="79">
        <f t="shared" ca="1" si="22"/>
        <v>1.1473890705513059</v>
      </c>
      <c r="L45" s="79">
        <f t="shared" ca="1" si="22"/>
        <v>0.9753002927377854</v>
      </c>
      <c r="M45" s="79">
        <f t="shared" ca="1" si="22"/>
        <v>0.96833198077989102</v>
      </c>
      <c r="N45" s="79">
        <f t="shared" ca="1" si="22"/>
        <v>0.98012091709345672</v>
      </c>
      <c r="O45" s="79">
        <f t="shared" ca="1" si="22"/>
        <v>0.99669726734401443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ca="1" si="24">IF(ISERROR(E28/D28),"",IF(E28/D28=0,"",E28/D28))</f>
        <v>0.97922996909130955</v>
      </c>
      <c r="E46" s="79">
        <f t="shared" ca="1" si="24"/>
        <v>0.91434367854044007</v>
      </c>
      <c r="F46" s="79">
        <f t="shared" ca="1" si="24"/>
        <v>1.0057911487827083</v>
      </c>
      <c r="G46" s="79">
        <f t="shared" ca="1" si="24"/>
        <v>0.92325031335409036</v>
      </c>
      <c r="H46" s="79">
        <f t="shared" ca="1" si="24"/>
        <v>0.94278293797435642</v>
      </c>
      <c r="I46" s="79">
        <f t="shared" ca="1" si="24"/>
        <v>0.94884932043324732</v>
      </c>
      <c r="J46" s="79">
        <f t="shared" ca="1" si="24"/>
        <v>0.95489084790990042</v>
      </c>
      <c r="K46" s="79">
        <f t="shared" ca="1" si="24"/>
        <v>0.92414873011271192</v>
      </c>
      <c r="L46" s="79">
        <f t="shared" ca="1" si="24"/>
        <v>1.0480968695440698</v>
      </c>
      <c r="M46" s="79">
        <f t="shared" ca="1" si="24"/>
        <v>1.024261180633369</v>
      </c>
      <c r="N46" s="79">
        <f t="shared" ca="1" si="24"/>
        <v>0.99694484645381409</v>
      </c>
      <c r="O46" s="79" t="str">
        <f t="shared" ca="1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ca="1" si="25">IF(ISERROR(E29/D29),"",IF(E29/D29=0,"",E29/D29))</f>
        <v>1.0823911210842916</v>
      </c>
      <c r="E47" s="79">
        <f t="shared" ca="1" si="25"/>
        <v>1.0974091349778066</v>
      </c>
      <c r="F47" s="79">
        <f t="shared" ca="1" si="25"/>
        <v>1.0596430579693081</v>
      </c>
      <c r="G47" s="79">
        <f t="shared" ca="1" si="25"/>
        <v>0.93684463905831239</v>
      </c>
      <c r="H47" s="79">
        <f t="shared" ca="1" si="25"/>
        <v>1.1257404665561739</v>
      </c>
      <c r="I47" s="79">
        <f t="shared" ca="1" si="25"/>
        <v>1.0254823572718843</v>
      </c>
      <c r="J47" s="79">
        <f t="shared" ca="1" si="25"/>
        <v>1.0174731089141364</v>
      </c>
      <c r="K47" s="79">
        <f t="shared" ca="1" si="25"/>
        <v>1.0308558330601492</v>
      </c>
      <c r="L47" s="79">
        <f t="shared" ca="1" si="25"/>
        <v>0.98017104345520967</v>
      </c>
      <c r="M47" s="79">
        <f t="shared" ca="1" si="25"/>
        <v>0.98881970511052375</v>
      </c>
      <c r="N47" s="79" t="str">
        <f t="shared" ca="1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ca="1" si="26">IF(ISERROR(E30/D30),"",IF(E30/D30=0,"",E30/D30))</f>
        <v>1.0551561892686931</v>
      </c>
      <c r="E48" s="79">
        <f t="shared" ca="1" si="26"/>
        <v>1.0514939244125372</v>
      </c>
      <c r="F48" s="79">
        <f t="shared" ca="1" si="26"/>
        <v>1.076713628318595</v>
      </c>
      <c r="G48" s="79">
        <f t="shared" ca="1" si="26"/>
        <v>0.94443885484406731</v>
      </c>
      <c r="H48" s="79">
        <f t="shared" ca="1" si="26"/>
        <v>0.96032790115621125</v>
      </c>
      <c r="I48" s="79">
        <f t="shared" ca="1" si="26"/>
        <v>0.9637751403710848</v>
      </c>
      <c r="J48" s="79">
        <f t="shared" ca="1" si="26"/>
        <v>1.060240228445708</v>
      </c>
      <c r="K48" s="79">
        <f t="shared" ca="1" si="26"/>
        <v>0.93732951818118826</v>
      </c>
      <c r="L48" s="79">
        <f t="shared" ca="1" si="26"/>
        <v>0.97999298584932515</v>
      </c>
      <c r="M48" s="79" t="str">
        <f t="shared" ca="1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ca="1" si="27">IF(ISERROR(E31/D31),"",IF(E31/D31=0,"",E31/D31))</f>
        <v>1.0687249045553473</v>
      </c>
      <c r="E49" s="79">
        <f t="shared" ca="1" si="27"/>
        <v>1.0054119058244779</v>
      </c>
      <c r="F49" s="79">
        <f t="shared" ca="1" si="27"/>
        <v>0.96971841309298257</v>
      </c>
      <c r="G49" s="79">
        <f t="shared" ca="1" si="27"/>
        <v>1.1769781615084793</v>
      </c>
      <c r="H49" s="79">
        <f t="shared" ca="1" si="27"/>
        <v>0.99262505362190712</v>
      </c>
      <c r="I49" s="79">
        <f t="shared" ca="1" si="27"/>
        <v>1.0641521774013194</v>
      </c>
      <c r="J49" s="79">
        <f t="shared" ca="1" si="27"/>
        <v>1.0077545024622665</v>
      </c>
      <c r="K49" s="79">
        <f t="shared" ca="1" si="27"/>
        <v>0.99364669722262955</v>
      </c>
      <c r="L49" s="79" t="str">
        <f t="shared" ca="1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ca="1" si="28">IF(ISERROR(E32/D32),"",IF(E32/D32=0,"",E32/D32))</f>
        <v>0.93796040960759797</v>
      </c>
      <c r="E50" s="79">
        <f t="shared" ca="1" si="28"/>
        <v>0.85095943824978248</v>
      </c>
      <c r="F50" s="79">
        <f t="shared" ca="1" si="28"/>
        <v>0.97948967644508234</v>
      </c>
      <c r="G50" s="79">
        <f t="shared" ca="1" si="28"/>
        <v>1.0745560698926238</v>
      </c>
      <c r="H50" s="79">
        <f t="shared" ca="1" si="28"/>
        <v>0.96847649010087733</v>
      </c>
      <c r="I50" s="79">
        <f t="shared" ca="1" si="28"/>
        <v>1.0230587555566295</v>
      </c>
      <c r="J50" s="79">
        <f t="shared" ca="1" si="28"/>
        <v>1.0325769923737729</v>
      </c>
      <c r="K50" s="79" t="str">
        <f t="shared" ca="1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ca="1" si="29">IF(ISERROR(E33/D33),"",IF(E33/D33=0,"",E33/D33))</f>
        <v>1.0791088292176627</v>
      </c>
      <c r="E51" s="79">
        <f t="shared" ca="1" si="29"/>
        <v>0.98664928951242536</v>
      </c>
      <c r="F51" s="79">
        <f t="shared" ca="1" si="29"/>
        <v>0.94192532400944862</v>
      </c>
      <c r="G51" s="79">
        <f t="shared" ca="1" si="29"/>
        <v>1.032100514186284</v>
      </c>
      <c r="H51" s="79">
        <f t="shared" ca="1" si="29"/>
        <v>0.96000060620402439</v>
      </c>
      <c r="I51" s="79">
        <f t="shared" ca="1" si="29"/>
        <v>1.0204091057959004</v>
      </c>
      <c r="J51" s="79" t="str">
        <f t="shared" ca="1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ca="1" si="30">IF(ISERROR(E34/D34),"",IF(E34/D34=0,"",E34/D34))</f>
        <v>1.0248650733771052</v>
      </c>
      <c r="E52" s="79">
        <f t="shared" ca="1" si="30"/>
        <v>0.97867455633509082</v>
      </c>
      <c r="F52" s="79">
        <f t="shared" ca="1" si="30"/>
        <v>0.95519409929974852</v>
      </c>
      <c r="G52" s="79">
        <f t="shared" ca="1" si="30"/>
        <v>0.94468383562734226</v>
      </c>
      <c r="H52" s="79">
        <f t="shared" ca="1" si="30"/>
        <v>1.0316260580202197</v>
      </c>
      <c r="I52" s="79" t="str">
        <f t="shared" ca="1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ca="1" si="31">IF(ISERROR(E35/D35),"",IF(E35/D35=0,"",E35/D35))</f>
        <v>0.90710007047643426</v>
      </c>
      <c r="E53" s="79">
        <f t="shared" ca="1" si="31"/>
        <v>1.0324266753455744</v>
      </c>
      <c r="F53" s="79">
        <f t="shared" ca="1" si="31"/>
        <v>0.96615392686835022</v>
      </c>
      <c r="G53" s="79">
        <f t="shared" ca="1" si="31"/>
        <v>0.90785486154533479</v>
      </c>
      <c r="H53" s="79" t="str">
        <f t="shared" ca="1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ca="1" si="32">IF(ISERROR(E36/D36),"",IF(E36/D36=0,"",E36/D36))</f>
        <v>1.0712092286542867</v>
      </c>
      <c r="E54" s="79">
        <f t="shared" ca="1" si="32"/>
        <v>0.86453394847879828</v>
      </c>
      <c r="F54" s="79">
        <f t="shared" ca="1" si="32"/>
        <v>1.0307244868961041</v>
      </c>
      <c r="G54" s="79" t="str">
        <f t="shared" ca="1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ca="1" si="33">IF(ISERROR(E37/D37),"",IF(E37/D37=0,"",E37/D37))</f>
        <v>1.0402484517810338</v>
      </c>
      <c r="E55" s="79">
        <f t="shared" ca="1" si="33"/>
        <v>0.96775582550602657</v>
      </c>
      <c r="F55" s="79" t="str">
        <f t="shared" ca="1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ca="1" si="34">IF(ISERROR(E38/D38),"",IF(E38/D38=0,"",E38/D38))</f>
        <v>0.98986864936162233</v>
      </c>
      <c r="E56" s="81" t="str">
        <f t="shared" ca="1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ca="1" si="35">IFERROR(SUMPRODUCT($A$27:$A$39, E$27:E$39, --($C$27:$C$39&lt;$M$1+1-D$26))/SUMPRODUCT($A$27:$A$39, D$27:D$39, --($C$27:$C$39&lt;$M$1+1-D$26)), 1)</f>
        <v>1.0149915233814035</v>
      </c>
      <c r="E57" s="182">
        <f t="shared" ca="1" si="35"/>
        <v>0.98281449263962317</v>
      </c>
      <c r="F57" s="182">
        <f t="shared" ca="1" si="35"/>
        <v>0.99694467839496104</v>
      </c>
      <c r="G57" s="182">
        <f t="shared" ca="1" si="35"/>
        <v>0.9939886191455044</v>
      </c>
      <c r="H57" s="182">
        <f t="shared" ca="1" si="35"/>
        <v>1.0005629602204824</v>
      </c>
      <c r="I57" s="182">
        <f t="shared" ca="1" si="35"/>
        <v>1.0060572290447729</v>
      </c>
      <c r="J57" s="182">
        <f t="shared" ca="1" si="35"/>
        <v>1.0071762326351814</v>
      </c>
      <c r="K57" s="182">
        <f t="shared" ca="1" si="35"/>
        <v>0.99394294757139701</v>
      </c>
      <c r="L57" s="182">
        <f t="shared" ca="1" si="35"/>
        <v>0.99159073246635265</v>
      </c>
      <c r="M57" s="182">
        <f t="shared" ca="1" si="35"/>
        <v>0.99420933832804514</v>
      </c>
      <c r="N57" s="182">
        <f t="shared" ca="1" si="35"/>
        <v>0.98982091140504602</v>
      </c>
      <c r="O57" s="182">
        <f t="shared" ca="1" si="35"/>
        <v>0.99669726734401443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ca="1" si="36">D57*E58</f>
        <v>0.96883687707092903</v>
      </c>
      <c r="E58" s="182">
        <f t="shared" ca="1" si="36"/>
        <v>0.95452706229830164</v>
      </c>
      <c r="F58" s="182">
        <f t="shared" ca="1" si="36"/>
        <v>0.97121793527347389</v>
      </c>
      <c r="G58" s="182">
        <f t="shared" ca="1" si="36"/>
        <v>0.97419441250952243</v>
      </c>
      <c r="H58" s="182">
        <f t="shared" ca="1" si="36"/>
        <v>0.98008608322598467</v>
      </c>
      <c r="I58" s="182">
        <f t="shared" ca="1" si="36"/>
        <v>0.9795346441867232</v>
      </c>
      <c r="J58" s="182">
        <f t="shared" ca="1" si="36"/>
        <v>0.97363710125791525</v>
      </c>
      <c r="K58" s="182">
        <f t="shared" ca="1" si="36"/>
        <v>0.96669983832966933</v>
      </c>
      <c r="L58" s="182">
        <f t="shared" ca="1" si="36"/>
        <v>0.97259087223437368</v>
      </c>
      <c r="M58" s="182">
        <f t="shared" ca="1" si="36"/>
        <v>0.98083900987585759</v>
      </c>
      <c r="N58" s="182">
        <f t="shared" ca="1" si="36"/>
        <v>0.98655179755737121</v>
      </c>
      <c r="O58" s="182">
        <f t="shared" ca="1" si="36"/>
        <v>0.99669726734401443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5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ca="1" si="39">IFERROR(D27*(D45-D$57)^2*$A27,"")</f>
        <v>3579.8526676050369</v>
      </c>
      <c r="E63" s="77">
        <f t="shared" ca="1" si="39"/>
        <v>2517.8208809376652</v>
      </c>
      <c r="F63" s="77">
        <f t="shared" ca="1" si="39"/>
        <v>2480.6599428646223</v>
      </c>
      <c r="G63" s="77">
        <f t="shared" ca="1" si="39"/>
        <v>1422.1356125173622</v>
      </c>
      <c r="H63" s="77">
        <f t="shared" ca="1" si="39"/>
        <v>84.930857652676735</v>
      </c>
      <c r="I63" s="77">
        <f t="shared" ca="1" si="39"/>
        <v>2412.9390163538137</v>
      </c>
      <c r="J63" s="77">
        <f t="shared" ca="1" si="39"/>
        <v>5210.4966421374802</v>
      </c>
      <c r="K63" s="77">
        <f t="shared" ca="1" si="39"/>
        <v>8962.1134855017226</v>
      </c>
      <c r="L63" s="77">
        <f t="shared" ca="1" si="39"/>
        <v>115.89772809885017</v>
      </c>
      <c r="M63" s="77">
        <f t="shared" ca="1" si="39"/>
        <v>285.2249518921368</v>
      </c>
      <c r="N63" s="77">
        <f t="shared" ca="1" si="39"/>
        <v>38.807431275210476</v>
      </c>
      <c r="O63" s="77">
        <f t="shared" ca="1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ca="1" si="41">IFERROR(D28*(D46-D$57)^2*$A28,"")</f>
        <v>1019.3377260509428</v>
      </c>
      <c r="E64" s="77">
        <f t="shared" ca="1" si="41"/>
        <v>3659.1566757068517</v>
      </c>
      <c r="F64" s="77">
        <f t="shared" ca="1" si="41"/>
        <v>55.849532881001267</v>
      </c>
      <c r="G64" s="77">
        <f t="shared" ca="1" si="41"/>
        <v>3591.6714825326567</v>
      </c>
      <c r="H64" s="77">
        <f t="shared" ca="1" si="41"/>
        <v>2212.3924687744106</v>
      </c>
      <c r="I64" s="77">
        <f t="shared" ca="1" si="41"/>
        <v>2044.7048106331679</v>
      </c>
      <c r="J64" s="77">
        <f t="shared" ca="1" si="41"/>
        <v>1620.601897642862</v>
      </c>
      <c r="K64" s="77">
        <f t="shared" ca="1" si="41"/>
        <v>2757.4544209084738</v>
      </c>
      <c r="L64" s="77">
        <f t="shared" ca="1" si="41"/>
        <v>1670.3310967278596</v>
      </c>
      <c r="M64" s="77">
        <f t="shared" ca="1" si="41"/>
        <v>495.17071884974314</v>
      </c>
      <c r="N64" s="77">
        <f t="shared" ca="1" si="41"/>
        <v>28.501214633066045</v>
      </c>
      <c r="O64" s="77" t="str">
        <f t="shared" ca="1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ca="1" si="42">IFERROR(D29*(D47-D$57)^2*$A29,"")</f>
        <v>3285.365695347145</v>
      </c>
      <c r="E65" s="77">
        <f t="shared" ca="1" si="42"/>
        <v>10279.73590579831</v>
      </c>
      <c r="F65" s="77">
        <f t="shared" ca="1" si="42"/>
        <v>3377.0270160135087</v>
      </c>
      <c r="G65" s="77">
        <f t="shared" ca="1" si="42"/>
        <v>2972.5041550304768</v>
      </c>
      <c r="H65" s="77">
        <f t="shared" ca="1" si="42"/>
        <v>13362.929161789643</v>
      </c>
      <c r="I65" s="77">
        <f t="shared" ca="1" si="42"/>
        <v>362.25562779094145</v>
      </c>
      <c r="J65" s="77">
        <f t="shared" ca="1" si="42"/>
        <v>104.38222131748834</v>
      </c>
      <c r="K65" s="77">
        <f t="shared" ca="1" si="42"/>
        <v>1364.8800201173776</v>
      </c>
      <c r="L65" s="77">
        <f t="shared" ca="1" si="42"/>
        <v>134.66197272475654</v>
      </c>
      <c r="M65" s="77">
        <f t="shared" ca="1" si="42"/>
        <v>29.400634868333658</v>
      </c>
      <c r="N65" s="77" t="str">
        <f t="shared" ca="1" si="42"/>
        <v/>
      </c>
      <c r="O65" s="77" t="str">
        <f t="shared" ca="1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ca="1" si="43">IFERROR(D30*(D48-D$57)^2*$A30,"")</f>
        <v>1427.9813311990922</v>
      </c>
      <c r="E66" s="77">
        <f t="shared" ca="1" si="43"/>
        <v>4405.5927610383587</v>
      </c>
      <c r="F66" s="77">
        <f t="shared" ca="1" si="43"/>
        <v>6249.2152079370826</v>
      </c>
      <c r="G66" s="77">
        <f t="shared" ca="1" si="43"/>
        <v>2596.2178224521131</v>
      </c>
      <c r="H66" s="77">
        <f t="shared" ca="1" si="43"/>
        <v>1616.7433129212493</v>
      </c>
      <c r="I66" s="77">
        <f t="shared" ca="1" si="43"/>
        <v>1714.6054476199104</v>
      </c>
      <c r="J66" s="77">
        <f t="shared" ca="1" si="43"/>
        <v>2602.717030216782</v>
      </c>
      <c r="K66" s="77">
        <f t="shared" ca="1" si="43"/>
        <v>3141.0167976356961</v>
      </c>
      <c r="L66" s="77">
        <f t="shared" ca="1" si="43"/>
        <v>123.55799682198652</v>
      </c>
      <c r="M66" s="77" t="str">
        <f t="shared" ca="1" si="43"/>
        <v/>
      </c>
      <c r="N66" s="77" t="str">
        <f t="shared" ca="1" si="43"/>
        <v/>
      </c>
      <c r="O66" s="77" t="str">
        <f t="shared" ca="1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ca="1" si="44">IFERROR(D31*(D49-D$57)^2*$A31,"")</f>
        <v>2919.9807654489232</v>
      </c>
      <c r="E67" s="77">
        <f t="shared" ca="1" si="44"/>
        <v>551.9186058447184</v>
      </c>
      <c r="F67" s="77">
        <f t="shared" ca="1" si="44"/>
        <v>805.52263719397467</v>
      </c>
      <c r="G67" s="77">
        <f t="shared" ca="1" si="44"/>
        <v>35285.785488396359</v>
      </c>
      <c r="H67" s="77">
        <f t="shared" ca="1" si="44"/>
        <v>78.149755067271386</v>
      </c>
      <c r="I67" s="77">
        <f t="shared" ca="1" si="44"/>
        <v>4155.0631116648474</v>
      </c>
      <c r="J67" s="77">
        <f t="shared" ca="1" si="44"/>
        <v>0.43809236797582313</v>
      </c>
      <c r="K67" s="77">
        <f t="shared" ca="1" si="44"/>
        <v>0.11587162844769713</v>
      </c>
      <c r="L67" s="77" t="str">
        <f t="shared" ca="1" si="44"/>
        <v/>
      </c>
      <c r="M67" s="77" t="str">
        <f t="shared" ca="1" si="44"/>
        <v/>
      </c>
      <c r="N67" s="77" t="str">
        <f t="shared" ca="1" si="44"/>
        <v/>
      </c>
      <c r="O67" s="77" t="str">
        <f t="shared" ca="1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ca="1" si="45">IFERROR(D32*(D50-D$57)^2*$A32,"")</f>
        <v>5076.6641335394734</v>
      </c>
      <c r="E68" s="77">
        <f t="shared" ca="1" si="45"/>
        <v>13951.604277543067</v>
      </c>
      <c r="F68" s="77">
        <f t="shared" ca="1" si="45"/>
        <v>208.05552247375795</v>
      </c>
      <c r="G68" s="77">
        <f t="shared" ca="1" si="45"/>
        <v>4341.6874086961207</v>
      </c>
      <c r="H68" s="77">
        <f t="shared" ca="1" si="45"/>
        <v>739.96686684551423</v>
      </c>
      <c r="I68" s="77">
        <f t="shared" ca="1" si="45"/>
        <v>201.20246909635765</v>
      </c>
      <c r="J68" s="77">
        <f t="shared" ca="1" si="45"/>
        <v>459.46397086782525</v>
      </c>
      <c r="K68" s="77" t="str">
        <f t="shared" ca="1" si="45"/>
        <v/>
      </c>
      <c r="L68" s="77" t="str">
        <f t="shared" ca="1" si="45"/>
        <v/>
      </c>
      <c r="M68" s="77" t="str">
        <f t="shared" ca="1" si="45"/>
        <v/>
      </c>
      <c r="N68" s="77" t="str">
        <f t="shared" ca="1" si="45"/>
        <v/>
      </c>
      <c r="O68" s="77" t="str">
        <f t="shared" ca="1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ca="1" si="46">IFERROR(D33*(D51-D$57)^2*$A33,"")</f>
        <v>2139.6359355738896</v>
      </c>
      <c r="E69" s="77">
        <f t="shared" ca="1" si="46"/>
        <v>8.2592255757157229</v>
      </c>
      <c r="F69" s="77">
        <f t="shared" ca="1" si="46"/>
        <v>1677.4453728881581</v>
      </c>
      <c r="G69" s="77">
        <f t="shared" ca="1" si="46"/>
        <v>758.14969897808396</v>
      </c>
      <c r="H69" s="77">
        <f t="shared" ca="1" si="46"/>
        <v>886.34372828066432</v>
      </c>
      <c r="I69" s="77">
        <f t="shared" ca="1" si="46"/>
        <v>106.52333955939639</v>
      </c>
      <c r="J69" s="77" t="str">
        <f t="shared" ca="1" si="46"/>
        <v/>
      </c>
      <c r="K69" s="77" t="str">
        <f t="shared" ca="1" si="46"/>
        <v/>
      </c>
      <c r="L69" s="77" t="str">
        <f t="shared" ca="1" si="46"/>
        <v/>
      </c>
      <c r="M69" s="77" t="str">
        <f t="shared" ca="1" si="46"/>
        <v/>
      </c>
      <c r="N69" s="77" t="str">
        <f t="shared" ca="1" si="46"/>
        <v/>
      </c>
      <c r="O69" s="77" t="str">
        <f t="shared" ca="1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ca="1" si="47">IFERROR(D34*(D52-D$57)^2*$A34,"")</f>
        <v>70.412803477807259</v>
      </c>
      <c r="E70" s="77">
        <f t="shared" ca="1" si="47"/>
        <v>12.687001416803696</v>
      </c>
      <c r="F70" s="77">
        <f t="shared" ca="1" si="47"/>
        <v>1262.8011676601579</v>
      </c>
      <c r="G70" s="77">
        <f t="shared" ca="1" si="47"/>
        <v>1682.208065710236</v>
      </c>
      <c r="H70" s="77">
        <f t="shared" ca="1" si="47"/>
        <v>630.77955829684197</v>
      </c>
      <c r="I70" s="77" t="str">
        <f t="shared" ca="1" si="47"/>
        <v/>
      </c>
      <c r="J70" s="77" t="str">
        <f t="shared" ca="1" si="47"/>
        <v/>
      </c>
      <c r="K70" s="77" t="str">
        <f t="shared" ca="1" si="47"/>
        <v/>
      </c>
      <c r="L70" s="77" t="str">
        <f t="shared" ca="1" si="47"/>
        <v/>
      </c>
      <c r="M70" s="77" t="str">
        <f t="shared" ca="1" si="47"/>
        <v/>
      </c>
      <c r="N70" s="77" t="str">
        <f t="shared" ca="1" si="47"/>
        <v/>
      </c>
      <c r="O70" s="77" t="str">
        <f t="shared" ca="1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ca="1" si="48">IFERROR(D35*(D53-D$57)^2*$A35,"")</f>
        <v>7654.1399721737607</v>
      </c>
      <c r="E71" s="77">
        <f t="shared" ca="1" si="48"/>
        <v>1468.0950908604068</v>
      </c>
      <c r="F71" s="77">
        <f t="shared" ca="1" si="48"/>
        <v>583.81777431466514</v>
      </c>
      <c r="G71" s="77">
        <f t="shared" ca="1" si="48"/>
        <v>4413.9747628294353</v>
      </c>
      <c r="H71" s="77" t="str">
        <f t="shared" ca="1" si="48"/>
        <v/>
      </c>
      <c r="I71" s="77" t="str">
        <f t="shared" ca="1" si="48"/>
        <v/>
      </c>
      <c r="J71" s="77" t="str">
        <f t="shared" ca="1" si="48"/>
        <v/>
      </c>
      <c r="K71" s="77" t="str">
        <f t="shared" ca="1" si="48"/>
        <v/>
      </c>
      <c r="L71" s="77" t="str">
        <f t="shared" ca="1" si="48"/>
        <v/>
      </c>
      <c r="M71" s="77" t="str">
        <f t="shared" ca="1" si="48"/>
        <v/>
      </c>
      <c r="N71" s="77" t="str">
        <f t="shared" ca="1" si="48"/>
        <v/>
      </c>
      <c r="O71" s="77" t="str">
        <f t="shared" ca="1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ca="1" si="49">IFERROR(D36*(D54-D$57)^2*$A36,"")</f>
        <v>1861.0040567065596</v>
      </c>
      <c r="E72" s="77">
        <f t="shared" ca="1" si="49"/>
        <v>8824.742146280636</v>
      </c>
      <c r="F72" s="77">
        <f t="shared" ca="1" si="49"/>
        <v>622.25990006814277</v>
      </c>
      <c r="G72" s="77" t="str">
        <f t="shared" ca="1" si="49"/>
        <v/>
      </c>
      <c r="H72" s="77" t="str">
        <f t="shared" ca="1" si="49"/>
        <v/>
      </c>
      <c r="I72" s="77" t="str">
        <f t="shared" ca="1" si="49"/>
        <v/>
      </c>
      <c r="J72" s="77" t="str">
        <f t="shared" ca="1" si="49"/>
        <v/>
      </c>
      <c r="K72" s="77" t="str">
        <f t="shared" ca="1" si="49"/>
        <v/>
      </c>
      <c r="L72" s="77" t="str">
        <f t="shared" ca="1" si="49"/>
        <v/>
      </c>
      <c r="M72" s="77" t="str">
        <f t="shared" ca="1" si="49"/>
        <v/>
      </c>
      <c r="N72" s="77" t="str">
        <f t="shared" ca="1" si="49"/>
        <v/>
      </c>
      <c r="O72" s="77" t="str">
        <f t="shared" ca="1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ca="1" si="50">IFERROR(D37*(D55-D$57)^2*$A37,"")</f>
        <v>332.09070902931342</v>
      </c>
      <c r="E73" s="77">
        <f t="shared" ca="1" si="50"/>
        <v>122.80210303480729</v>
      </c>
      <c r="F73" s="77" t="str">
        <f t="shared" ca="1" si="50"/>
        <v/>
      </c>
      <c r="G73" s="77" t="str">
        <f t="shared" ca="1" si="50"/>
        <v/>
      </c>
      <c r="H73" s="77" t="str">
        <f t="shared" ca="1" si="50"/>
        <v/>
      </c>
      <c r="I73" s="77" t="str">
        <f t="shared" ca="1" si="50"/>
        <v/>
      </c>
      <c r="J73" s="77" t="str">
        <f t="shared" ca="1" si="50"/>
        <v/>
      </c>
      <c r="K73" s="77" t="str">
        <f t="shared" ca="1" si="50"/>
        <v/>
      </c>
      <c r="L73" s="77" t="str">
        <f t="shared" ca="1" si="50"/>
        <v/>
      </c>
      <c r="M73" s="77" t="str">
        <f t="shared" ca="1" si="50"/>
        <v/>
      </c>
      <c r="N73" s="77" t="str">
        <f t="shared" ca="1" si="50"/>
        <v/>
      </c>
      <c r="O73" s="77" t="str">
        <f t="shared" ca="1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ca="1" si="51">IFERROR(D38*(D56-D$57)^2*$A38,"")</f>
        <v>420.7925113845443</v>
      </c>
      <c r="E74" s="91" t="str">
        <f t="shared" ca="1" si="51"/>
        <v/>
      </c>
      <c r="F74" s="91" t="str">
        <f t="shared" ca="1" si="51"/>
        <v/>
      </c>
      <c r="G74" s="91" t="str">
        <f t="shared" ca="1" si="51"/>
        <v/>
      </c>
      <c r="H74" s="91" t="str">
        <f t="shared" ca="1" si="51"/>
        <v/>
      </c>
      <c r="I74" s="91" t="str">
        <f t="shared" ca="1" si="51"/>
        <v/>
      </c>
      <c r="J74" s="91" t="str">
        <f t="shared" ca="1" si="51"/>
        <v/>
      </c>
      <c r="K74" s="91" t="str">
        <f t="shared" ca="1" si="51"/>
        <v/>
      </c>
      <c r="L74" s="91" t="str">
        <f t="shared" ca="1" si="51"/>
        <v/>
      </c>
      <c r="M74" s="91" t="str">
        <f t="shared" ca="1" si="51"/>
        <v/>
      </c>
      <c r="N74" s="91" t="str">
        <f t="shared" ca="1" si="51"/>
        <v/>
      </c>
      <c r="O74" s="91" t="str">
        <f t="shared" ca="1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2707.9325734124086</v>
      </c>
      <c r="E75" s="98">
        <f t="shared" ca="1" si="52"/>
        <v>4580.2414674037345</v>
      </c>
      <c r="F75" s="98">
        <f t="shared" ca="1" si="52"/>
        <v>1924.7393415883416</v>
      </c>
      <c r="G75" s="98">
        <f t="shared" ca="1" si="52"/>
        <v>7133.0418121428547</v>
      </c>
      <c r="H75" s="98">
        <f t="shared" ca="1" si="52"/>
        <v>2801.7479585183241</v>
      </c>
      <c r="I75" s="98">
        <f t="shared" ca="1" si="52"/>
        <v>1832.8823037864058</v>
      </c>
      <c r="J75" s="98">
        <f t="shared" ca="1" si="52"/>
        <v>1999.6199709100831</v>
      </c>
      <c r="K75" s="98">
        <f t="shared" ca="1" si="52"/>
        <v>4056.3951489479296</v>
      </c>
      <c r="L75" s="98">
        <f t="shared" ca="1" si="52"/>
        <v>681.48293145781759</v>
      </c>
      <c r="M75" s="99">
        <f t="shared" ca="1" si="52"/>
        <v>404.8981528051068</v>
      </c>
      <c r="N75" s="99">
        <f t="shared" ca="1" si="52"/>
        <v>67.308645908276517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2707.9325734124086</v>
      </c>
      <c r="E76" s="99">
        <f t="shared" ca="1" si="53"/>
        <v>4580.2414674037345</v>
      </c>
      <c r="F76" s="99">
        <f t="shared" ca="1" si="53"/>
        <v>1924.7393415883416</v>
      </c>
      <c r="G76" s="99">
        <f t="shared" ca="1" si="53"/>
        <v>7133.0418121428547</v>
      </c>
      <c r="H76" s="99">
        <f t="shared" ca="1" si="53"/>
        <v>2801.7479585183241</v>
      </c>
      <c r="I76" s="99">
        <f t="shared" ca="1" si="53"/>
        <v>1832.8823037864058</v>
      </c>
      <c r="J76" s="99">
        <f t="shared" ca="1" si="53"/>
        <v>1999.6199709100831</v>
      </c>
      <c r="K76" s="99">
        <f t="shared" ca="1" si="53"/>
        <v>4056.3951489479296</v>
      </c>
      <c r="L76" s="99">
        <f t="shared" ca="1" si="53"/>
        <v>681.48293145781759</v>
      </c>
      <c r="M76" s="100">
        <f t="shared" ca="1" si="53"/>
        <v>404.8981528051068</v>
      </c>
      <c r="N76" s="100">
        <f t="shared" ca="1" si="53"/>
        <v>67.308645908276517</v>
      </c>
      <c r="O76" s="100">
        <f t="shared" ca="1" si="53"/>
        <v>11.189119492442913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5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6264559.1011352623</v>
      </c>
      <c r="P82" s="77">
        <f t="shared" ca="1" si="59"/>
        <v>0</v>
      </c>
      <c r="Q82" s="237">
        <f t="shared" ca="1" si="57"/>
        <v>6264559.1011352623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66919515.454878755</v>
      </c>
      <c r="O83" s="77">
        <f t="shared" ca="1" si="60"/>
        <v>11084291.421289407</v>
      </c>
      <c r="P83" s="77">
        <f t="shared" ca="1" si="60"/>
        <v>0</v>
      </c>
      <c r="Q83" s="237">
        <f t="shared" ca="1" si="57"/>
        <v>78003806.876168162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354757980.11653489</v>
      </c>
      <c r="N84" s="77">
        <f t="shared" ca="1" si="61"/>
        <v>59844166.195677876</v>
      </c>
      <c r="O84" s="77">
        <f t="shared" ca="1" si="61"/>
        <v>9912357.7549545765</v>
      </c>
      <c r="P84" s="77">
        <f t="shared" ca="1" si="61"/>
        <v>0</v>
      </c>
      <c r="Q84" s="237">
        <f t="shared" ca="1" si="57"/>
        <v>424514504.06716734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860085857.69024932</v>
      </c>
      <c r="M85" s="77">
        <f t="shared" ca="1" si="62"/>
        <v>512636355.25259</v>
      </c>
      <c r="N85" s="77">
        <f t="shared" ca="1" si="62"/>
        <v>86476688.224476308</v>
      </c>
      <c r="O85" s="77">
        <f t="shared" ca="1" si="62"/>
        <v>14323666.376131842</v>
      </c>
      <c r="P85" s="77">
        <f t="shared" ca="1" si="62"/>
        <v>0</v>
      </c>
      <c r="Q85" s="237">
        <f t="shared" ca="1" si="57"/>
        <v>1473522567.5434475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2821506959.6629858</v>
      </c>
      <c r="L86" s="77">
        <f t="shared" ca="1" si="63"/>
        <v>479173059.04237515</v>
      </c>
      <c r="M86" s="77">
        <f t="shared" ca="1" si="63"/>
        <v>285601173.7972123</v>
      </c>
      <c r="N86" s="77">
        <f t="shared" ca="1" si="63"/>
        <v>48178096.246874064</v>
      </c>
      <c r="O86" s="77">
        <f t="shared" ca="1" si="63"/>
        <v>7980034.752094863</v>
      </c>
      <c r="P86" s="77">
        <f t="shared" ca="1" si="63"/>
        <v>0</v>
      </c>
      <c r="Q86" s="237">
        <f t="shared" ca="1" si="57"/>
        <v>3642439323.5015416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986126123.73360455</v>
      </c>
      <c r="K87" s="77">
        <f t="shared" ca="1" si="64"/>
        <v>2039425328.4744916</v>
      </c>
      <c r="L87" s="77">
        <f t="shared" ca="1" si="64"/>
        <v>346353096.87499368</v>
      </c>
      <c r="M87" s="77">
        <f t="shared" ca="1" si="64"/>
        <v>206436587.26032424</v>
      </c>
      <c r="N87" s="77">
        <f t="shared" ca="1" si="64"/>
        <v>34823812.65339601</v>
      </c>
      <c r="O87" s="77">
        <f t="shared" ca="1" si="64"/>
        <v>5768082.5275982488</v>
      </c>
      <c r="P87" s="77">
        <f t="shared" ca="1" si="64"/>
        <v>0</v>
      </c>
      <c r="Q87" s="237">
        <f t="shared" ca="1" si="57"/>
        <v>3618933031.5244088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1171761416.9930604</v>
      </c>
      <c r="J88" s="77">
        <f t="shared" ca="1" si="65"/>
        <v>1267838190.4935248</v>
      </c>
      <c r="K88" s="77">
        <f t="shared" ca="1" si="65"/>
        <v>2622039165.0411873</v>
      </c>
      <c r="L88" s="77">
        <f t="shared" ca="1" si="65"/>
        <v>445297688.64783245</v>
      </c>
      <c r="M88" s="77">
        <f t="shared" ca="1" si="65"/>
        <v>265410461.14147192</v>
      </c>
      <c r="N88" s="77">
        <f t="shared" ca="1" si="65"/>
        <v>44772122.508433029</v>
      </c>
      <c r="O88" s="77">
        <f t="shared" ca="1" si="65"/>
        <v>7415882.3485169522</v>
      </c>
      <c r="P88" s="77">
        <f t="shared" ca="1" si="65"/>
        <v>0</v>
      </c>
      <c r="Q88" s="237">
        <f t="shared" ca="1" si="57"/>
        <v>5824534927.1740284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1452005118.4787128</v>
      </c>
      <c r="I89" s="77">
        <f t="shared" ca="1" si="66"/>
        <v>939015391.68603492</v>
      </c>
      <c r="J89" s="77">
        <f t="shared" ca="1" si="66"/>
        <v>1016008513.1458476</v>
      </c>
      <c r="K89" s="77">
        <f t="shared" ca="1" si="66"/>
        <v>2101225640.1951964</v>
      </c>
      <c r="L89" s="77">
        <f t="shared" ca="1" si="66"/>
        <v>356848567.85569227</v>
      </c>
      <c r="M89" s="77">
        <f t="shared" ca="1" si="66"/>
        <v>212692195.28142759</v>
      </c>
      <c r="N89" s="77">
        <f t="shared" ca="1" si="66"/>
        <v>35879071.920423508</v>
      </c>
      <c r="O89" s="77">
        <f t="shared" ca="1" si="66"/>
        <v>5942871.6180637293</v>
      </c>
      <c r="P89" s="77">
        <f t="shared" ca="1" si="66"/>
        <v>0</v>
      </c>
      <c r="Q89" s="237">
        <f t="shared" ca="1" si="57"/>
        <v>6119617370.1813984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3851263705.3504748</v>
      </c>
      <c r="H90" s="77">
        <f t="shared" ca="1" si="67"/>
        <v>1501931478.6923418</v>
      </c>
      <c r="I90" s="77">
        <f t="shared" ca="1" si="67"/>
        <v>971302895.42471135</v>
      </c>
      <c r="J90" s="77">
        <f t="shared" ca="1" si="67"/>
        <v>1050943381.04809</v>
      </c>
      <c r="K90" s="77">
        <f t="shared" ca="1" si="67"/>
        <v>2173475074.3517442</v>
      </c>
      <c r="L90" s="77">
        <f t="shared" ca="1" si="67"/>
        <v>369118600.45664293</v>
      </c>
      <c r="M90" s="77">
        <f t="shared" ca="1" si="67"/>
        <v>220005493.9889237</v>
      </c>
      <c r="N90" s="77">
        <f t="shared" ca="1" si="67"/>
        <v>37112753.156138815</v>
      </c>
      <c r="O90" s="77">
        <f t="shared" ca="1" si="67"/>
        <v>6147213.8378884532</v>
      </c>
      <c r="P90" s="77">
        <f t="shared" ca="1" si="67"/>
        <v>0</v>
      </c>
      <c r="Q90" s="237">
        <f t="shared" ca="1" si="57"/>
        <v>10181300596.306955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957330121.3297801</v>
      </c>
      <c r="G91" s="77">
        <f t="shared" ca="1" si="68"/>
        <v>3579915748.0655622</v>
      </c>
      <c r="H91" s="77">
        <f t="shared" ca="1" si="68"/>
        <v>1396110099.0348334</v>
      </c>
      <c r="I91" s="77">
        <f t="shared" ca="1" si="68"/>
        <v>902867940.88959157</v>
      </c>
      <c r="J91" s="77">
        <f t="shared" ca="1" si="68"/>
        <v>976897207.76909137</v>
      </c>
      <c r="K91" s="77">
        <f t="shared" ca="1" si="68"/>
        <v>2020338839.9215577</v>
      </c>
      <c r="L91" s="77">
        <f t="shared" ca="1" si="68"/>
        <v>343111661.98327214</v>
      </c>
      <c r="M91" s="77">
        <f t="shared" ca="1" si="68"/>
        <v>204504597.15279809</v>
      </c>
      <c r="N91" s="77">
        <f t="shared" ca="1" si="68"/>
        <v>34497905.010542654</v>
      </c>
      <c r="O91" s="77">
        <f t="shared" ca="1" si="68"/>
        <v>5714100.4378407709</v>
      </c>
      <c r="P91" s="77">
        <f t="shared" ca="1" si="68"/>
        <v>0</v>
      </c>
      <c r="Q91" s="237">
        <f t="shared" ca="1" si="57"/>
        <v>10421288221.59487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2851206634.3409801</v>
      </c>
      <c r="F92" s="77">
        <f t="shared" ca="1" si="69"/>
        <v>1184790804.7989445</v>
      </c>
      <c r="G92" s="77">
        <f t="shared" ca="1" si="69"/>
        <v>4430500164.7408962</v>
      </c>
      <c r="H92" s="77">
        <f t="shared" ca="1" si="69"/>
        <v>1727824468.2469492</v>
      </c>
      <c r="I92" s="77">
        <f t="shared" ca="1" si="69"/>
        <v>1117388464.5224199</v>
      </c>
      <c r="J92" s="77">
        <f t="shared" ca="1" si="69"/>
        <v>1209007011.4903207</v>
      </c>
      <c r="K92" s="77">
        <f t="shared" ca="1" si="69"/>
        <v>2500369336.3291306</v>
      </c>
      <c r="L92" s="77">
        <f t="shared" ca="1" si="69"/>
        <v>424634651.18217909</v>
      </c>
      <c r="M92" s="77">
        <f t="shared" ca="1" si="69"/>
        <v>253094685.78006023</v>
      </c>
      <c r="N92" s="77">
        <f t="shared" ca="1" si="69"/>
        <v>42694572.886251599</v>
      </c>
      <c r="O92" s="77">
        <f t="shared" ca="1" si="69"/>
        <v>7071765.0114753274</v>
      </c>
      <c r="P92" s="77">
        <f t="shared" ca="1" si="69"/>
        <v>0</v>
      </c>
      <c r="Q92" s="237">
        <f t="shared" ca="1" si="57"/>
        <v>15748582559.329603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1132107123.717804</v>
      </c>
      <c r="E93" s="91">
        <f t="shared" ca="1" si="70"/>
        <v>2012136144.4631064</v>
      </c>
      <c r="F93" s="91">
        <f t="shared" ca="1" si="70"/>
        <v>836123335.73098302</v>
      </c>
      <c r="G93" s="91">
        <f t="shared" ca="1" si="70"/>
        <v>3126665535.9706821</v>
      </c>
      <c r="H93" s="91">
        <f t="shared" ca="1" si="70"/>
        <v>1219349738.4488969</v>
      </c>
      <c r="I93" s="91">
        <f t="shared" ca="1" si="70"/>
        <v>788556567.52193546</v>
      </c>
      <c r="J93" s="91">
        <f t="shared" ca="1" si="70"/>
        <v>853213049.32053137</v>
      </c>
      <c r="K93" s="91">
        <f t="shared" ca="1" si="70"/>
        <v>1764545387.7452638</v>
      </c>
      <c r="L93" s="91">
        <f t="shared" ca="1" si="70"/>
        <v>299670574.39617491</v>
      </c>
      <c r="M93" s="91">
        <f t="shared" ca="1" si="70"/>
        <v>178612436.9576956</v>
      </c>
      <c r="N93" s="91">
        <f t="shared" ca="1" si="70"/>
        <v>30130153.403174065</v>
      </c>
      <c r="O93" s="91">
        <f t="shared" ca="1" si="70"/>
        <v>4990642.8434037333</v>
      </c>
      <c r="P93" s="91">
        <f t="shared" ca="1" si="70"/>
        <v>0</v>
      </c>
      <c r="Q93" s="238">
        <f t="shared" ca="1" si="57"/>
        <v>12246100690.519651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97" priority="3" stopIfTrue="1" operator="lessThan">
      <formula>1</formula>
    </cfRule>
  </conditionalFormatting>
  <conditionalFormatting sqref="D77:T77 R78:T78">
    <cfRule type="cellIs" dxfId="96" priority="2" stopIfTrue="1" operator="lessThan">
      <formula>1</formula>
    </cfRule>
  </conditionalFormatting>
  <conditionalFormatting sqref="E78:Q78">
    <cfRule type="cellIs" dxfId="95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0BC9B-8536-44D5-87DE-AAF3258D5709}">
  <sheetPr codeName="Sheet13">
    <tabColor theme="9" tint="0.79998168889431442"/>
    <pageSetUpPr fitToPage="1"/>
  </sheetPr>
  <dimension ref="A1:AL199"/>
  <sheetViews>
    <sheetView zoomScaleNormal="100" workbookViewId="0">
      <selection activeCell="D32" sqref="D32:P44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7109375" style="55" bestFit="1" customWidth="1"/>
    <col min="6" max="6" width="11.28515625" style="55" customWidth="1"/>
    <col min="7" max="9" width="10.28515625" style="55" bestFit="1" customWidth="1"/>
    <col min="10" max="12" width="12.140625" style="55" bestFit="1" customWidth="1"/>
    <col min="13" max="13" width="10" style="55" bestFit="1" customWidth="1"/>
    <col min="14" max="14" width="12.140625" style="55" bestFit="1" customWidth="1"/>
    <col min="15" max="15" width="13.28515625" style="55" bestFit="1" customWidth="1"/>
    <col min="16" max="16" width="11.28515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199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5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402916.32413877104</v>
      </c>
      <c r="F7" s="245">
        <f t="shared" ref="F7:F19" ca="1" si="3">E7*I7</f>
        <v>402916.32413877104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551245.13477689249</v>
      </c>
      <c r="F8" s="32">
        <f t="shared" ca="1" si="3"/>
        <v>557360.96873723913</v>
      </c>
      <c r="G8" s="217">
        <f t="shared" ca="1" si="4"/>
        <v>6115.8339603466447</v>
      </c>
      <c r="H8" s="248">
        <f t="shared" si="5"/>
        <v>1.0110945812933514</v>
      </c>
      <c r="I8" s="249">
        <f t="shared" ca="1" si="6"/>
        <v>1.0110945812933514</v>
      </c>
      <c r="J8" s="250">
        <f t="shared" si="7"/>
        <v>7.6247194358317856</v>
      </c>
      <c r="K8" s="35">
        <f t="shared" ca="1" si="8"/>
        <v>2050.1437737488277</v>
      </c>
      <c r="L8" s="35">
        <f t="shared" ca="1" si="9"/>
        <v>2411.2662263234515</v>
      </c>
      <c r="M8" s="35">
        <f t="shared" ca="1" si="10"/>
        <v>3165.0109489935767</v>
      </c>
      <c r="N8" s="36">
        <f t="shared" ca="1" si="11"/>
        <v>0.51751093465169618</v>
      </c>
      <c r="O8" s="37">
        <f t="shared" ca="1" si="12"/>
        <v>2050.1437737488277</v>
      </c>
      <c r="P8" s="35">
        <f t="shared" ca="1" si="13"/>
        <v>2411.2662263234515</v>
      </c>
      <c r="Q8" s="35">
        <f t="shared" ca="1" si="14"/>
        <v>3165.0109489935767</v>
      </c>
      <c r="R8" s="38">
        <f t="shared" ca="1" si="15"/>
        <v>0.51751093465169618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971016.66341316479</v>
      </c>
      <c r="F9" s="32">
        <f t="shared" ca="1" si="3"/>
        <v>1013681.2288466815</v>
      </c>
      <c r="G9" s="217">
        <f t="shared" ca="1" si="4"/>
        <v>42664.565433516749</v>
      </c>
      <c r="H9" s="248">
        <f t="shared" si="5"/>
        <v>1.0324830689865367</v>
      </c>
      <c r="I9" s="249">
        <f t="shared" ca="1" si="6"/>
        <v>1.0439380363294168</v>
      </c>
      <c r="J9" s="250">
        <f t="shared" si="7"/>
        <v>110.1101518685509</v>
      </c>
      <c r="K9" s="35">
        <f t="shared" ca="1" si="8"/>
        <v>10814.278377804047</v>
      </c>
      <c r="L9" s="35">
        <f t="shared" ca="1" si="9"/>
        <v>11602.368064598513</v>
      </c>
      <c r="M9" s="35">
        <f t="shared" ca="1" si="10"/>
        <v>15860.755389925651</v>
      </c>
      <c r="N9" s="36">
        <f t="shared" ca="1" si="11"/>
        <v>0.37175476250053724</v>
      </c>
      <c r="O9" s="37">
        <f t="shared" ca="1" si="12"/>
        <v>10454.874047371248</v>
      </c>
      <c r="P9" s="35">
        <f t="shared" ca="1" si="13"/>
        <v>11249.248891838519</v>
      </c>
      <c r="Q9" s="35">
        <f t="shared" ca="1" si="14"/>
        <v>15357.408374362096</v>
      </c>
      <c r="R9" s="38">
        <f t="shared" ca="1" si="15"/>
        <v>0.3599569858104662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810125.7020115559</v>
      </c>
      <c r="F10" s="32">
        <f t="shared" ca="1" si="3"/>
        <v>902693.32281198655</v>
      </c>
      <c r="G10" s="217">
        <f t="shared" ca="1" si="4"/>
        <v>92567.620800430654</v>
      </c>
      <c r="H10" s="248">
        <f t="shared" si="5"/>
        <v>1.0673653438278023</v>
      </c>
      <c r="I10" s="249">
        <f t="shared" ca="1" si="6"/>
        <v>1.1142632810816688</v>
      </c>
      <c r="J10" s="250">
        <f t="shared" si="7"/>
        <v>1590.1234985169917</v>
      </c>
      <c r="K10" s="35">
        <f t="shared" ca="1" si="8"/>
        <v>38833.396958292557</v>
      </c>
      <c r="L10" s="35">
        <f t="shared" ca="1" si="9"/>
        <v>27363.307254505537</v>
      </c>
      <c r="M10" s="35">
        <f t="shared" ca="1" si="10"/>
        <v>47505.613386470453</v>
      </c>
      <c r="N10" s="36">
        <f t="shared" ca="1" si="11"/>
        <v>0.5131990319691726</v>
      </c>
      <c r="O10" s="37">
        <f t="shared" ca="1" si="12"/>
        <v>37468.504114505267</v>
      </c>
      <c r="P10" s="35">
        <f t="shared" ca="1" si="13"/>
        <v>26416.649503051762</v>
      </c>
      <c r="Q10" s="35">
        <f t="shared" ca="1" si="14"/>
        <v>45844.608969275578</v>
      </c>
      <c r="R10" s="38">
        <f t="shared" ca="1" si="15"/>
        <v>0.49525534493441681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1122043.1231034126</v>
      </c>
      <c r="F11" s="32">
        <f t="shared" ca="1" si="3"/>
        <v>1371031.9548762545</v>
      </c>
      <c r="G11" s="217">
        <f t="shared" ca="1" si="4"/>
        <v>248988.83177284198</v>
      </c>
      <c r="H11" s="248">
        <f t="shared" si="5"/>
        <v>1.0966049692098494</v>
      </c>
      <c r="I11" s="249">
        <f t="shared" ca="1" si="6"/>
        <v>1.2219066510422292</v>
      </c>
      <c r="J11" s="250">
        <f t="shared" si="7"/>
        <v>3867.42064350277</v>
      </c>
      <c r="K11" s="35">
        <f t="shared" ca="1" si="8"/>
        <v>87625.198118929489</v>
      </c>
      <c r="L11" s="35">
        <f t="shared" ca="1" si="9"/>
        <v>65536.785932573825</v>
      </c>
      <c r="M11" s="35">
        <f t="shared" ca="1" si="10"/>
        <v>109422.32704413506</v>
      </c>
      <c r="N11" s="36">
        <f t="shared" ca="1" si="11"/>
        <v>0.43946680766775703</v>
      </c>
      <c r="O11" s="37">
        <f t="shared" ca="1" si="12"/>
        <v>73401.223472087644</v>
      </c>
      <c r="P11" s="35">
        <f t="shared" ca="1" si="13"/>
        <v>56226.128921733645</v>
      </c>
      <c r="Q11" s="35">
        <f t="shared" ca="1" si="14"/>
        <v>92461.436181376514</v>
      </c>
      <c r="R11" s="38">
        <f t="shared" ca="1" si="15"/>
        <v>0.37134772480771799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499537.3653259296</v>
      </c>
      <c r="F12" s="32">
        <f t="shared" ca="1" si="3"/>
        <v>667561.94093731185</v>
      </c>
      <c r="G12" s="217">
        <f t="shared" ca="1" si="4"/>
        <v>168024.57561138226</v>
      </c>
      <c r="H12" s="248">
        <f t="shared" si="5"/>
        <v>1.0936681407110631</v>
      </c>
      <c r="I12" s="249">
        <f t="shared" ca="1" si="6"/>
        <v>1.3363603751678366</v>
      </c>
      <c r="J12" s="250">
        <f t="shared" si="7"/>
        <v>7935.0720133638069</v>
      </c>
      <c r="K12" s="35">
        <f t="shared" ca="1" si="8"/>
        <v>98269.078097936886</v>
      </c>
      <c r="L12" s="35">
        <f t="shared" ca="1" si="9"/>
        <v>44140.332732061106</v>
      </c>
      <c r="M12" s="35">
        <f t="shared" ca="1" si="10"/>
        <v>107727.34417925416</v>
      </c>
      <c r="N12" s="36">
        <f t="shared" ca="1" si="11"/>
        <v>0.64114040334440536</v>
      </c>
      <c r="O12" s="37">
        <f t="shared" ca="1" si="12"/>
        <v>76930.305035615238</v>
      </c>
      <c r="P12" s="35">
        <f t="shared" ca="1" si="13"/>
        <v>35599.432088113892</v>
      </c>
      <c r="Q12" s="35">
        <f t="shared" ca="1" si="14"/>
        <v>84767.867720434253</v>
      </c>
      <c r="R12" s="38">
        <f t="shared" ca="1" si="15"/>
        <v>0.5044968416792236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330159.74597507261</v>
      </c>
      <c r="F13" s="32">
        <f t="shared" ca="1" si="3"/>
        <v>511854.81408890005</v>
      </c>
      <c r="G13" s="217">
        <f t="shared" ca="1" si="4"/>
        <v>181695.06811382744</v>
      </c>
      <c r="H13" s="248">
        <f t="shared" si="5"/>
        <v>1.1601097606791304</v>
      </c>
      <c r="I13" s="249">
        <f t="shared" ca="1" si="6"/>
        <v>1.5503247150170318</v>
      </c>
      <c r="J13" s="250">
        <f t="shared" si="7"/>
        <v>2970.7036253169645</v>
      </c>
      <c r="K13" s="35">
        <f t="shared" ca="1" si="8"/>
        <v>95686.820052357536</v>
      </c>
      <c r="L13" s="35">
        <f t="shared" ca="1" si="9"/>
        <v>36439.918150072561</v>
      </c>
      <c r="M13" s="35">
        <f t="shared" ca="1" si="10"/>
        <v>102390.60096764858</v>
      </c>
      <c r="N13" s="36">
        <f t="shared" ca="1" si="11"/>
        <v>0.56352988570665785</v>
      </c>
      <c r="O13" s="37">
        <f t="shared" ca="1" si="12"/>
        <v>41851.912987883232</v>
      </c>
      <c r="P13" s="35">
        <f t="shared" ca="1" si="13"/>
        <v>21328.806311852062</v>
      </c>
      <c r="Q13" s="35">
        <f t="shared" ca="1" si="14"/>
        <v>46973.403106799167</v>
      </c>
      <c r="R13" s="38">
        <f t="shared" ca="1" si="15"/>
        <v>0.25852877347981457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353992.7206647495</v>
      </c>
      <c r="F14" s="32">
        <f t="shared" ca="1" si="3"/>
        <v>617123.79680656944</v>
      </c>
      <c r="G14" s="217">
        <f t="shared" ca="1" si="4"/>
        <v>263131.07614181994</v>
      </c>
      <c r="H14" s="248">
        <f t="shared" si="5"/>
        <v>1.1244892072202741</v>
      </c>
      <c r="I14" s="249">
        <f t="shared" ca="1" si="6"/>
        <v>1.7433234097234995</v>
      </c>
      <c r="J14" s="250">
        <f t="shared" si="7"/>
        <v>2330.0757215753533</v>
      </c>
      <c r="K14" s="35">
        <f t="shared" ca="1" si="8"/>
        <v>114111.71883420402</v>
      </c>
      <c r="L14" s="35">
        <f t="shared" ca="1" si="9"/>
        <v>46428.94258299841</v>
      </c>
      <c r="M14" s="35">
        <f t="shared" ca="1" si="10"/>
        <v>123195.49944974367</v>
      </c>
      <c r="N14" s="36">
        <f t="shared" ca="1" si="11"/>
        <v>0.46819061152375979</v>
      </c>
      <c r="O14" s="37">
        <f t="shared" ca="1" si="12"/>
        <v>44525.094886356819</v>
      </c>
      <c r="P14" s="35">
        <f t="shared" ca="1" si="13"/>
        <v>25427.769982028727</v>
      </c>
      <c r="Q14" s="35">
        <f t="shared" ca="1" si="14"/>
        <v>51274.316776511412</v>
      </c>
      <c r="R14" s="38">
        <f t="shared" ca="1" si="15"/>
        <v>0.19486226229271397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197347.449793837</v>
      </c>
      <c r="F15" s="32">
        <f t="shared" ca="1" si="3"/>
        <v>398288.70983470662</v>
      </c>
      <c r="G15" s="217">
        <f t="shared" ca="1" si="4"/>
        <v>200941.26004086962</v>
      </c>
      <c r="H15" s="248">
        <f t="shared" si="5"/>
        <v>1.1576799590262066</v>
      </c>
      <c r="I15" s="249">
        <f t="shared" ca="1" si="6"/>
        <v>2.0182105735381275</v>
      </c>
      <c r="J15" s="250">
        <f t="shared" si="7"/>
        <v>5044.2889022169429</v>
      </c>
      <c r="K15" s="35">
        <f t="shared" ca="1" si="8"/>
        <v>106908.53541579616</v>
      </c>
      <c r="L15" s="35">
        <f t="shared" ca="1" si="9"/>
        <v>33124.993921190966</v>
      </c>
      <c r="M15" s="35">
        <f t="shared" ca="1" si="10"/>
        <v>111922.74195635792</v>
      </c>
      <c r="N15" s="36">
        <f t="shared" ca="1" si="11"/>
        <v>0.55699233663406833</v>
      </c>
      <c r="O15" s="37">
        <f t="shared" ca="1" si="12"/>
        <v>55003.927039259746</v>
      </c>
      <c r="P15" s="35">
        <f t="shared" ca="1" si="13"/>
        <v>19605.357541393736</v>
      </c>
      <c r="Q15" s="35">
        <f t="shared" ca="1" si="14"/>
        <v>58393.510205039856</v>
      </c>
      <c r="R15" s="38">
        <f t="shared" ca="1" si="15"/>
        <v>0.29059990065337077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188197.62060650589</v>
      </c>
      <c r="F16" s="32">
        <f t="shared" ca="1" si="3"/>
        <v>485231.98329788109</v>
      </c>
      <c r="G16" s="217">
        <f t="shared" ca="1" si="4"/>
        <v>297034.36269137519</v>
      </c>
      <c r="H16" s="248">
        <f t="shared" si="5"/>
        <v>1.2775232523243734</v>
      </c>
      <c r="I16" s="249">
        <f t="shared" ca="1" si="6"/>
        <v>2.5783109357818677</v>
      </c>
      <c r="J16" s="250">
        <f t="shared" si="7"/>
        <v>28096.051515404903</v>
      </c>
      <c r="K16" s="35">
        <f t="shared" ca="1" si="8"/>
        <v>188312.89246796898</v>
      </c>
      <c r="L16" s="35">
        <f t="shared" ca="1" si="9"/>
        <v>57015.201544870128</v>
      </c>
      <c r="M16" s="35">
        <f t="shared" ca="1" si="10"/>
        <v>196754.8695124342</v>
      </c>
      <c r="N16" s="36">
        <f t="shared" ca="1" si="11"/>
        <v>0.66239766917764509</v>
      </c>
      <c r="O16" s="37">
        <f t="shared" ca="1" si="12"/>
        <v>146756.10830330307</v>
      </c>
      <c r="P16" s="35">
        <f t="shared" ca="1" si="13"/>
        <v>43760.943671466281</v>
      </c>
      <c r="Q16" s="35">
        <f t="shared" ca="1" si="14"/>
        <v>153141.68444727277</v>
      </c>
      <c r="R16" s="38">
        <f t="shared" ca="1" si="15"/>
        <v>0.51556891620108658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147458.73186373687</v>
      </c>
      <c r="F17" s="32">
        <f t="shared" ca="1" si="3"/>
        <v>486382.17456991243</v>
      </c>
      <c r="G17" s="217">
        <f t="shared" ca="1" si="4"/>
        <v>338923.44270617556</v>
      </c>
      <c r="H17" s="248">
        <f t="shared" si="5"/>
        <v>1.2792984236707443</v>
      </c>
      <c r="I17" s="249">
        <f t="shared" ca="1" si="6"/>
        <v>3.2984291158787848</v>
      </c>
      <c r="J17" s="250">
        <f t="shared" si="7"/>
        <v>7647.5871512285121</v>
      </c>
      <c r="K17" s="35">
        <f t="shared" ca="1" si="8"/>
        <v>207466.68174611859</v>
      </c>
      <c r="L17" s="35">
        <f t="shared" ca="1" si="9"/>
        <v>61583.148662537169</v>
      </c>
      <c r="M17" s="35">
        <f t="shared" ca="1" si="10"/>
        <v>216413.74317251067</v>
      </c>
      <c r="N17" s="36">
        <f t="shared" ca="1" si="11"/>
        <v>0.6385328245356201</v>
      </c>
      <c r="O17" s="37">
        <f t="shared" ca="1" si="12"/>
        <v>86583.025098411716</v>
      </c>
      <c r="P17" s="35">
        <f t="shared" ca="1" si="13"/>
        <v>30573.769793652664</v>
      </c>
      <c r="Q17" s="35">
        <f t="shared" ca="1" si="14"/>
        <v>91822.522479985608</v>
      </c>
      <c r="R17" s="38">
        <f t="shared" ca="1" si="15"/>
        <v>0.27092408169472576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79252.333340266516</v>
      </c>
      <c r="F18" s="32">
        <f t="shared" ca="1" si="3"/>
        <v>540439.26988792897</v>
      </c>
      <c r="G18" s="217">
        <f t="shared" ca="1" si="4"/>
        <v>461186.93654766248</v>
      </c>
      <c r="H18" s="248">
        <f t="shared" si="5"/>
        <v>2.067415108059484</v>
      </c>
      <c r="I18" s="249">
        <f t="shared" ca="1" si="6"/>
        <v>6.8192221870310865</v>
      </c>
      <c r="J18" s="250">
        <f t="shared" si="7"/>
        <v>129399.47778273835</v>
      </c>
      <c r="K18" s="35">
        <f t="shared" ca="1" si="8"/>
        <v>399248.23636604927</v>
      </c>
      <c r="L18" s="35">
        <f t="shared" ca="1" si="9"/>
        <v>113204.41185279703</v>
      </c>
      <c r="M18" s="35">
        <f t="shared" ca="1" si="10"/>
        <v>414987.22041086812</v>
      </c>
      <c r="N18" s="36">
        <f t="shared" ca="1" si="11"/>
        <v>0.89982431748254921</v>
      </c>
      <c r="O18" s="37">
        <f t="shared" ca="1" si="12"/>
        <v>334025.36405740527</v>
      </c>
      <c r="P18" s="35">
        <f t="shared" ca="1" si="13"/>
        <v>93165.453635619517</v>
      </c>
      <c r="Q18" s="35">
        <f t="shared" ca="1" si="14"/>
        <v>346774.77645413153</v>
      </c>
      <c r="R18" s="38">
        <f t="shared" ca="1" si="15"/>
        <v>0.75191803794358614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5242.3537549073662</v>
      </c>
      <c r="F19" s="42">
        <f t="shared" ca="1" si="3"/>
        <v>234613.58001502033</v>
      </c>
      <c r="G19" s="247">
        <f t="shared" ca="1" si="4"/>
        <v>229371.22626011295</v>
      </c>
      <c r="H19" s="251">
        <f t="shared" si="5"/>
        <v>6.5628424964884537</v>
      </c>
      <c r="I19" s="112">
        <f t="shared" ca="1" si="6"/>
        <v>44.753481162044551</v>
      </c>
      <c r="J19" s="252">
        <f t="shared" si="7"/>
        <v>699459.97650718049</v>
      </c>
      <c r="K19" s="46">
        <f t="shared" ca="1" si="8"/>
        <v>489603.24488774606</v>
      </c>
      <c r="L19" s="46">
        <f t="shared" ca="1" si="9"/>
        <v>86280.260291801183</v>
      </c>
      <c r="M19" s="46">
        <f t="shared" ca="1" si="10"/>
        <v>497147.48387237283</v>
      </c>
      <c r="N19" s="47">
        <f t="shared" ca="1" si="11"/>
        <v>2.1674361338967367</v>
      </c>
      <c r="O19" s="48">
        <f t="shared" ca="1" si="12"/>
        <v>412932.85365411878</v>
      </c>
      <c r="P19" s="46">
        <f t="shared" ca="1" si="13"/>
        <v>72362.697852827157</v>
      </c>
      <c r="Q19" s="46">
        <f t="shared" ca="1" si="14"/>
        <v>419225.35904626932</v>
      </c>
      <c r="R19" s="49">
        <f t="shared" ca="1" si="15"/>
        <v>1.8277155591035505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5658535.2687688032</v>
      </c>
      <c r="F21" s="56">
        <f ca="1">SUM(F7:F19)</f>
        <v>8189180.0688491622</v>
      </c>
      <c r="G21" s="220">
        <f ca="1">SUM(G7:G19)</f>
        <v>2530644.8000803618</v>
      </c>
      <c r="H21" s="210"/>
      <c r="I21" s="57"/>
      <c r="J21" s="226"/>
      <c r="K21" s="46">
        <f ca="1">SUMSQ(K7:K19)^0.5</f>
        <v>728138.53042084957</v>
      </c>
      <c r="L21" s="46">
        <f ca="1">SUM(D133:P145)^0.5</f>
        <v>415320.99330248503</v>
      </c>
      <c r="M21" s="151">
        <f ca="1">(K21^2+L21^2)^0.5</f>
        <v>838258.46071554639</v>
      </c>
      <c r="N21" s="47">
        <f ca="1">IF(ISERROR(M21/G21),"",M21/G21)</f>
        <v>0.33124303366830743</v>
      </c>
      <c r="O21" s="58">
        <f ca="1">SUMSQ(O7:O19)^0.5</f>
        <v>575068.14155085478</v>
      </c>
      <c r="P21" s="46">
        <f ca="1">SUM(D185:P197)^0.5</f>
        <v>311900.95387085842</v>
      </c>
      <c r="Q21" s="151">
        <f ca="1">(O21^2+P21^2)^0.5</f>
        <v>654206.06268384983</v>
      </c>
      <c r="R21" s="49">
        <f ca="1">IF(ISERROR(Q21/G21),"",Q21/G21)</f>
        <v>0.25851358620659654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5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3'!$D$5:$P$17</f>
        <v>5171.2796565484923</v>
      </c>
      <c r="E26" s="71">
        <v>23585.37265722749</v>
      </c>
      <c r="F26" s="71">
        <v>138184.94522390104</v>
      </c>
      <c r="G26" s="71">
        <v>145156.35818979691</v>
      </c>
      <c r="H26" s="71">
        <v>174341.88216297192</v>
      </c>
      <c r="I26" s="71">
        <v>221978.55842609963</v>
      </c>
      <c r="J26" s="71">
        <v>227057.7630898015</v>
      </c>
      <c r="K26" s="71">
        <v>235524.83760252726</v>
      </c>
      <c r="L26" s="71">
        <v>335484.3541046491</v>
      </c>
      <c r="M26" s="71">
        <v>370499.23824582354</v>
      </c>
      <c r="N26" s="71">
        <v>390776.41077807825</v>
      </c>
      <c r="O26" s="71">
        <v>398495.18689277984</v>
      </c>
      <c r="P26" s="165">
        <v>402916.32413877104</v>
      </c>
      <c r="Q26" s="176">
        <f ca="1">OFFSET($Q$25,$C26,-$C26)</f>
        <v>402916.32413877104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19432.014991602642</v>
      </c>
      <c r="E27" s="71">
        <v>83665.09533811592</v>
      </c>
      <c r="F27" s="71">
        <v>148706.88685238606</v>
      </c>
      <c r="G27" s="71">
        <v>219260.16365093231</v>
      </c>
      <c r="H27" s="71">
        <v>251343.59822092776</v>
      </c>
      <c r="I27" s="71">
        <v>275244.50844310224</v>
      </c>
      <c r="J27" s="71">
        <v>296473.26724524517</v>
      </c>
      <c r="K27" s="71">
        <v>348417.17364914512</v>
      </c>
      <c r="L27" s="71">
        <v>371269.19012265769</v>
      </c>
      <c r="M27" s="71">
        <v>465133.04657064338</v>
      </c>
      <c r="N27" s="71">
        <v>529084.02102727536</v>
      </c>
      <c r="O27" s="71">
        <v>551245.13477689249</v>
      </c>
      <c r="P27" s="165">
        <v>0</v>
      </c>
      <c r="Q27" s="176">
        <f t="shared" ref="Q27:Q38" ca="1" si="20">OFFSET($Q$25,$C27,-$C27)</f>
        <v>551245.13477689249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10401.723036781683</v>
      </c>
      <c r="E28" s="71">
        <v>144043.95438974974</v>
      </c>
      <c r="F28" s="71">
        <v>341201.03064737143</v>
      </c>
      <c r="G28" s="71">
        <v>453323.24632942368</v>
      </c>
      <c r="H28" s="71">
        <v>475741.27531728777</v>
      </c>
      <c r="I28" s="71">
        <v>639639.49558566511</v>
      </c>
      <c r="J28" s="71">
        <v>712857.34061970166</v>
      </c>
      <c r="K28" s="71">
        <v>802187.59533224092</v>
      </c>
      <c r="L28" s="71">
        <v>893402.59543128114</v>
      </c>
      <c r="M28" s="71">
        <v>935904.61785026686</v>
      </c>
      <c r="N28" s="71">
        <v>971016.66341316479</v>
      </c>
      <c r="O28" s="71">
        <v>0</v>
      </c>
      <c r="P28" s="165">
        <v>0</v>
      </c>
      <c r="Q28" s="176">
        <f t="shared" ca="1" si="20"/>
        <v>971016.66341316479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42766.333729448212</v>
      </c>
      <c r="E29" s="71">
        <v>179109.92686314185</v>
      </c>
      <c r="F29" s="71">
        <v>370093.15333301248</v>
      </c>
      <c r="G29" s="71">
        <v>517389.47646285512</v>
      </c>
      <c r="H29" s="71">
        <v>553073.27012626664</v>
      </c>
      <c r="I29" s="71">
        <v>580422.28911753709</v>
      </c>
      <c r="J29" s="71">
        <v>603298.24558384996</v>
      </c>
      <c r="K29" s="71">
        <v>744222.26176574116</v>
      </c>
      <c r="L29" s="71">
        <v>754075.94679501245</v>
      </c>
      <c r="M29" s="71">
        <v>810125.7020115559</v>
      </c>
      <c r="N29" s="71">
        <v>0</v>
      </c>
      <c r="O29" s="71">
        <v>0</v>
      </c>
      <c r="P29" s="165">
        <v>0</v>
      </c>
      <c r="Q29" s="176">
        <f t="shared" ca="1" si="20"/>
        <v>810125.7020115559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39305.186289440964</v>
      </c>
      <c r="E30" s="71">
        <v>209793.32620884568</v>
      </c>
      <c r="F30" s="71">
        <v>380512.81178969675</v>
      </c>
      <c r="G30" s="71">
        <v>430632.02023637615</v>
      </c>
      <c r="H30" s="71">
        <v>726092.29392651946</v>
      </c>
      <c r="I30" s="71">
        <v>794217.58895803755</v>
      </c>
      <c r="J30" s="71">
        <v>939679.26371223957</v>
      </c>
      <c r="K30" s="71">
        <v>1048194.7859369605</v>
      </c>
      <c r="L30" s="71">
        <v>1122043.1231034126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1122043.1231034126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13132.337291267449</v>
      </c>
      <c r="E31" s="71">
        <v>47574.42541986228</v>
      </c>
      <c r="F31" s="71">
        <v>70860.804218960591</v>
      </c>
      <c r="G31" s="71">
        <v>128810.39242989298</v>
      </c>
      <c r="H31" s="71">
        <v>273115.10366717621</v>
      </c>
      <c r="I31" s="71">
        <v>317427.32132677914</v>
      </c>
      <c r="J31" s="71">
        <v>391096.21245613834</v>
      </c>
      <c r="K31" s="71">
        <v>499537.3653259296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499537.3653259296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2050.6953439570866</v>
      </c>
      <c r="E32" s="71">
        <v>97082.415308485171</v>
      </c>
      <c r="F32" s="71">
        <v>177514.91903786914</v>
      </c>
      <c r="G32" s="71">
        <v>189613.89226005864</v>
      </c>
      <c r="H32" s="71">
        <v>264483.82120133494</v>
      </c>
      <c r="I32" s="71">
        <v>284147.55022792559</v>
      </c>
      <c r="J32" s="71">
        <v>330159.74597507261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330159.74597507261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9462.8994946038256</v>
      </c>
      <c r="E33" s="71">
        <v>101477.92498784984</v>
      </c>
      <c r="F33" s="71">
        <v>206596.77461183153</v>
      </c>
      <c r="G33" s="71">
        <v>235022.46256160393</v>
      </c>
      <c r="H33" s="71">
        <v>276652.0242082678</v>
      </c>
      <c r="I33" s="71">
        <v>353992.7206647495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353992.7206647495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9525.5916028197225</v>
      </c>
      <c r="E34" s="71">
        <v>15763.339234868525</v>
      </c>
      <c r="F34" s="71">
        <v>145017.80637866139</v>
      </c>
      <c r="G34" s="71">
        <v>179525.93484761767</v>
      </c>
      <c r="H34" s="71">
        <v>197347.449793837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197347.449793837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5631.9769512680341</v>
      </c>
      <c r="E35" s="71">
        <v>108154.05303446818</v>
      </c>
      <c r="F35" s="71">
        <v>121627.35220661684</v>
      </c>
      <c r="G35" s="71">
        <v>188197.62060650589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188197.62060650589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2178.1096999518277</v>
      </c>
      <c r="E36" s="71">
        <v>76989.592931631705</v>
      </c>
      <c r="F36" s="71">
        <v>147458.73186373687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147458.73186373687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18683.700865513129</v>
      </c>
      <c r="E37" s="71">
        <v>79252.333340266516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79252.333340266516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5242.3537549073662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5242.3537549073662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182984.20270811045</v>
      </c>
      <c r="E39" s="174">
        <f t="shared" si="21"/>
        <v>1166491.7597145129</v>
      </c>
      <c r="F39" s="174">
        <f t="shared" si="21"/>
        <v>2247775.2161640441</v>
      </c>
      <c r="G39" s="174">
        <f t="shared" si="21"/>
        <v>2686931.5675750631</v>
      </c>
      <c r="H39" s="174">
        <f t="shared" si="21"/>
        <v>3192190.7186245895</v>
      </c>
      <c r="I39" s="174">
        <f t="shared" si="21"/>
        <v>3467070.0327498959</v>
      </c>
      <c r="J39" s="174">
        <f t="shared" si="21"/>
        <v>3500621.8386820485</v>
      </c>
      <c r="K39" s="174">
        <f t="shared" si="21"/>
        <v>3678084.0196125447</v>
      </c>
      <c r="L39" s="174">
        <f t="shared" si="21"/>
        <v>3476275.2095570127</v>
      </c>
      <c r="M39" s="174">
        <f t="shared" si="21"/>
        <v>2581662.60467829</v>
      </c>
      <c r="N39" s="174">
        <f t="shared" si="21"/>
        <v>1890877.0952185183</v>
      </c>
      <c r="O39" s="174">
        <f t="shared" si="21"/>
        <v>949740.32166967238</v>
      </c>
      <c r="P39" s="175">
        <f t="shared" si="21"/>
        <v>402916.32413877104</v>
      </c>
      <c r="Q39" s="312">
        <f t="shared" ca="1" si="21"/>
        <v>5658535.2687688032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5242.3537549073662</v>
      </c>
      <c r="E40" s="82">
        <f t="shared" ref="E40:P40" ca="1" si="22">OFFSET($C$39,-E$25,E$25)</f>
        <v>79252.333340266516</v>
      </c>
      <c r="F40" s="82">
        <f t="shared" ca="1" si="22"/>
        <v>147458.73186373687</v>
      </c>
      <c r="G40" s="82">
        <f t="shared" ca="1" si="22"/>
        <v>188197.62060650589</v>
      </c>
      <c r="H40" s="82">
        <f t="shared" ca="1" si="22"/>
        <v>197347.449793837</v>
      </c>
      <c r="I40" s="82">
        <f t="shared" ca="1" si="22"/>
        <v>353992.7206647495</v>
      </c>
      <c r="J40" s="82">
        <f t="shared" ca="1" si="22"/>
        <v>330159.74597507261</v>
      </c>
      <c r="K40" s="82">
        <f t="shared" ca="1" si="22"/>
        <v>499537.3653259296</v>
      </c>
      <c r="L40" s="82">
        <f t="shared" ca="1" si="22"/>
        <v>1122043.1231034126</v>
      </c>
      <c r="M40" s="82">
        <f t="shared" ca="1" si="22"/>
        <v>810125.7020115559</v>
      </c>
      <c r="N40" s="82">
        <f t="shared" ca="1" si="22"/>
        <v>971016.66341316479</v>
      </c>
      <c r="O40" s="82">
        <f t="shared" ca="1" si="22"/>
        <v>551245.13477689249</v>
      </c>
      <c r="P40" s="254">
        <f t="shared" ca="1" si="22"/>
        <v>402916.32413877104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177741.84895320307</v>
      </c>
      <c r="E41" s="82">
        <f t="shared" ref="E41:P41" ca="1" si="23">MAX(E39-E40, 1)</f>
        <v>1087239.4263742464</v>
      </c>
      <c r="F41" s="82">
        <f t="shared" ca="1" si="23"/>
        <v>2100316.484300307</v>
      </c>
      <c r="G41" s="82">
        <f t="shared" ca="1" si="23"/>
        <v>2498733.9469685573</v>
      </c>
      <c r="H41" s="82">
        <f t="shared" ca="1" si="23"/>
        <v>2994843.2688307525</v>
      </c>
      <c r="I41" s="82">
        <f t="shared" ca="1" si="23"/>
        <v>3113077.3120851466</v>
      </c>
      <c r="J41" s="82">
        <f t="shared" ca="1" si="23"/>
        <v>3170462.092706976</v>
      </c>
      <c r="K41" s="82">
        <f t="shared" ca="1" si="23"/>
        <v>3178546.6542866151</v>
      </c>
      <c r="L41" s="82">
        <f t="shared" ca="1" si="23"/>
        <v>2354232.0864535999</v>
      </c>
      <c r="M41" s="82">
        <f t="shared" ca="1" si="23"/>
        <v>1771536.9026667341</v>
      </c>
      <c r="N41" s="82">
        <f t="shared" ca="1" si="23"/>
        <v>919860.4318053535</v>
      </c>
      <c r="O41" s="82">
        <f t="shared" ca="1" si="23"/>
        <v>398495.18689277989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5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4.5608387524277232</v>
      </c>
      <c r="E46" s="79">
        <f t="shared" si="26"/>
        <v>5.8589256668605456</v>
      </c>
      <c r="F46" s="79">
        <f t="shared" si="26"/>
        <v>1.050449873208692</v>
      </c>
      <c r="G46" s="79">
        <f t="shared" si="26"/>
        <v>1.2010626633041726</v>
      </c>
      <c r="H46" s="79">
        <f t="shared" si="26"/>
        <v>1.2732371342566884</v>
      </c>
      <c r="I46" s="79">
        <f t="shared" si="26"/>
        <v>1.0228815102670956</v>
      </c>
      <c r="J46" s="79">
        <f t="shared" si="26"/>
        <v>1.0372903986963751</v>
      </c>
      <c r="K46" s="79">
        <f t="shared" si="26"/>
        <v>1.4244117839954271</v>
      </c>
      <c r="L46" s="79">
        <f t="shared" si="26"/>
        <v>1.1043711389600366</v>
      </c>
      <c r="M46" s="79">
        <f t="shared" si="26"/>
        <v>1.0547293231377739</v>
      </c>
      <c r="N46" s="79">
        <f t="shared" si="26"/>
        <v>1.0197524105903237</v>
      </c>
      <c r="O46" s="79">
        <f t="shared" si="26"/>
        <v>1.0110945812933514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4.3055285503984528</v>
      </c>
      <c r="E47" s="79">
        <f t="shared" si="28"/>
        <v>1.7774065307810458</v>
      </c>
      <c r="F47" s="79">
        <f t="shared" si="28"/>
        <v>1.4744452546342457</v>
      </c>
      <c r="G47" s="79">
        <f t="shared" si="28"/>
        <v>1.1463258716757736</v>
      </c>
      <c r="H47" s="79">
        <f t="shared" si="28"/>
        <v>1.0950925760248165</v>
      </c>
      <c r="I47" s="79">
        <f t="shared" si="28"/>
        <v>1.0771269113495547</v>
      </c>
      <c r="J47" s="79">
        <f t="shared" si="28"/>
        <v>1.1752060375849385</v>
      </c>
      <c r="K47" s="79">
        <f t="shared" si="28"/>
        <v>1.0655880886529563</v>
      </c>
      <c r="L47" s="79">
        <f t="shared" si="28"/>
        <v>1.2528188682098169</v>
      </c>
      <c r="M47" s="79">
        <f t="shared" si="28"/>
        <v>1.1374896385628435</v>
      </c>
      <c r="N47" s="79">
        <f t="shared" si="28"/>
        <v>1.041885811834931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13.848085925802277</v>
      </c>
      <c r="E48" s="79">
        <f t="shared" si="29"/>
        <v>2.3687285738085202</v>
      </c>
      <c r="F48" s="79">
        <f t="shared" si="29"/>
        <v>1.328610424972396</v>
      </c>
      <c r="G48" s="79">
        <f t="shared" si="29"/>
        <v>1.0494526348899682</v>
      </c>
      <c r="H48" s="79">
        <f t="shared" si="29"/>
        <v>1.3445112475453558</v>
      </c>
      <c r="I48" s="79">
        <f t="shared" si="29"/>
        <v>1.1144673609733824</v>
      </c>
      <c r="J48" s="79">
        <f t="shared" si="29"/>
        <v>1.1253129477980581</v>
      </c>
      <c r="K48" s="79">
        <f t="shared" si="29"/>
        <v>1.1137078167623147</v>
      </c>
      <c r="L48" s="79">
        <f t="shared" si="29"/>
        <v>1.0475732023125233</v>
      </c>
      <c r="M48" s="79">
        <f t="shared" si="29"/>
        <v>1.0375166922923713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4.1881057187703146</v>
      </c>
      <c r="E49" s="79">
        <f t="shared" si="30"/>
        <v>2.0662905725811678</v>
      </c>
      <c r="F49" s="79">
        <f t="shared" si="30"/>
        <v>1.3979979683582646</v>
      </c>
      <c r="G49" s="79">
        <f t="shared" si="30"/>
        <v>1.0689689204878394</v>
      </c>
      <c r="H49" s="79">
        <f t="shared" si="30"/>
        <v>1.0494491787408686</v>
      </c>
      <c r="I49" s="79">
        <f t="shared" si="30"/>
        <v>1.0394126085355768</v>
      </c>
      <c r="J49" s="79">
        <f t="shared" si="30"/>
        <v>1.2335893021626643</v>
      </c>
      <c r="K49" s="79">
        <f t="shared" si="30"/>
        <v>1.0132402449315241</v>
      </c>
      <c r="L49" s="79">
        <f t="shared" si="30"/>
        <v>1.0743290585713112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5.3375481969209</v>
      </c>
      <c r="E50" s="79">
        <f t="shared" si="31"/>
        <v>1.8137507930586063</v>
      </c>
      <c r="F50" s="79">
        <f t="shared" si="31"/>
        <v>1.1317149039238643</v>
      </c>
      <c r="G50" s="79">
        <f t="shared" si="31"/>
        <v>1.6861084633882164</v>
      </c>
      <c r="H50" s="79">
        <f t="shared" si="31"/>
        <v>1.0938245669336526</v>
      </c>
      <c r="I50" s="79">
        <f t="shared" si="31"/>
        <v>1.1831509107536116</v>
      </c>
      <c r="J50" s="79">
        <f t="shared" si="31"/>
        <v>1.1154814482082174</v>
      </c>
      <c r="K50" s="79">
        <f t="shared" si="31"/>
        <v>1.070452875894093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3.6226929269854824</v>
      </c>
      <c r="E51" s="79">
        <f t="shared" si="32"/>
        <v>1.4894726230235513</v>
      </c>
      <c r="F51" s="79">
        <f t="shared" si="32"/>
        <v>1.8177946729459573</v>
      </c>
      <c r="G51" s="79">
        <f t="shared" si="32"/>
        <v>2.1202878006588115</v>
      </c>
      <c r="H51" s="79">
        <f t="shared" si="32"/>
        <v>1.1622474080144711</v>
      </c>
      <c r="I51" s="79">
        <f t="shared" si="32"/>
        <v>1.2320811290642495</v>
      </c>
      <c r="J51" s="79">
        <f t="shared" si="32"/>
        <v>1.2772748735886901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47.341217989578048</v>
      </c>
      <c r="E52" s="79">
        <f t="shared" si="33"/>
        <v>1.8284971431108805</v>
      </c>
      <c r="F52" s="79">
        <f t="shared" si="33"/>
        <v>1.0681575007203108</v>
      </c>
      <c r="G52" s="79">
        <f t="shared" si="33"/>
        <v>1.3948546599032465</v>
      </c>
      <c r="H52" s="79">
        <f t="shared" si="33"/>
        <v>1.0743475685479524</v>
      </c>
      <c r="I52" s="79">
        <f t="shared" si="33"/>
        <v>1.1619306438159993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10.723766541715586</v>
      </c>
      <c r="E53" s="79">
        <f t="shared" si="34"/>
        <v>2.0358789819221057</v>
      </c>
      <c r="F53" s="79">
        <f t="shared" si="34"/>
        <v>1.1375901826307819</v>
      </c>
      <c r="G53" s="79">
        <f t="shared" si="34"/>
        <v>1.1771301397871787</v>
      </c>
      <c r="H53" s="79">
        <f t="shared" si="34"/>
        <v>1.2795594815466034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1.6548409686388752</v>
      </c>
      <c r="E54" s="79">
        <f t="shared" si="35"/>
        <v>9.1996882270909861</v>
      </c>
      <c r="F54" s="79">
        <f t="shared" si="35"/>
        <v>1.2379578710413728</v>
      </c>
      <c r="G54" s="79">
        <f t="shared" si="35"/>
        <v>1.0992698629384456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19.203568120092786</v>
      </c>
      <c r="E55" s="79">
        <f t="shared" si="36"/>
        <v>1.1245750741107667</v>
      </c>
      <c r="F55" s="79">
        <f t="shared" si="36"/>
        <v>1.5473297510152282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35.346976753895568</v>
      </c>
      <c r="E56" s="79">
        <f t="shared" si="37"/>
        <v>1.9153073324427519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4.2417898847092212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6.5628424964884537</v>
      </c>
      <c r="E58" s="182" cm="1">
        <f t="array" ref="E58">IFERROR(SUMPRODUCT(F$26:F$38, --($C$26:$C$38&lt;$M$1+1-E$25))/SUMPRODUCT(E$26:E$38, --($C$26:$C$38&lt;$M$1+1-E$25)), 1)</f>
        <v>2.067415108059484</v>
      </c>
      <c r="F58" s="182" cm="1">
        <f t="array" ref="F58">IFERROR(SUMPRODUCT(G$26:G$38, --($C$26:$C$38&lt;$M$1+1-F$25))/SUMPRODUCT(F$26:F$38, --($C$26:$C$38&lt;$M$1+1-F$25)), 1)</f>
        <v>1.2792984236707443</v>
      </c>
      <c r="G58" s="182" cm="1">
        <f t="array" ref="G58">IFERROR(SUMPRODUCT(H$26:H$38, --($C$26:$C$38&lt;$M$1+1-G$25))/SUMPRODUCT(G$26:G$38, --($C$26:$C$38&lt;$M$1+1-G$25)), 1)</f>
        <v>1.2775232523243734</v>
      </c>
      <c r="H58" s="182" cm="1">
        <f t="array" ref="H58">IFERROR(SUMPRODUCT(I$26:I$38, --($C$26:$C$38&lt;$M$1+1-H$25))/SUMPRODUCT(H$26:H$38, --($C$26:$C$38&lt;$M$1+1-H$25)), 1)</f>
        <v>1.1576799590262066</v>
      </c>
      <c r="I58" s="182" cm="1">
        <f t="array" ref="I58">IFERROR(SUMPRODUCT(J$26:J$38, --($C$26:$C$38&lt;$M$1+1-I$25))/SUMPRODUCT(I$26:I$38, --($C$26:$C$38&lt;$M$1+1-I$25)), 1)</f>
        <v>1.1244892072202741</v>
      </c>
      <c r="J58" s="182" cm="1">
        <f t="array" ref="J58">IFERROR(SUMPRODUCT(K$26:K$38, --($C$26:$C$38&lt;$M$1+1-J$25))/SUMPRODUCT(J$26:J$38, --($C$26:$C$38&lt;$M$1+1-J$25)), 1)</f>
        <v>1.1601097606791304</v>
      </c>
      <c r="K58" s="182" cm="1">
        <f t="array" ref="K58">IFERROR(SUMPRODUCT(L$26:L$38, --($C$26:$C$38&lt;$M$1+1-K$25))/SUMPRODUCT(K$26:K$38, --($C$26:$C$38&lt;$M$1+1-K$25)), 1)</f>
        <v>1.0936681407110631</v>
      </c>
      <c r="L58" s="182" cm="1">
        <f t="array" ref="L58">IFERROR(SUMPRODUCT(M$26:M$38, --($C$26:$C$38&lt;$M$1+1-L$25))/SUMPRODUCT(L$26:L$38, --($C$26:$C$38&lt;$M$1+1-L$25)), 1)</f>
        <v>1.0966049692098494</v>
      </c>
      <c r="M58" s="182" cm="1">
        <f t="array" ref="M58">IFERROR(SUMPRODUCT(N$26:N$38, --($C$26:$C$38&lt;$M$1+1-M$25))/SUMPRODUCT(M$26:M$38, --($C$26:$C$38&lt;$M$1+1-M$25)), 1)</f>
        <v>1.0673653438278023</v>
      </c>
      <c r="N58" s="182" cm="1">
        <f t="array" ref="N58">IFERROR(SUMPRODUCT(O$26:O$38, --($C$26:$C$38&lt;$M$1+1-N$25))/SUMPRODUCT(N$26:N$38, --($C$26:$C$38&lt;$M$1+1-N$25)), 1)</f>
        <v>1.0324830689865367</v>
      </c>
      <c r="O58" s="182" cm="1">
        <f t="array" ref="O58">IFERROR(SUMPRODUCT(P$26:P$38, --($C$26:$C$38&lt;$M$1+1-O$25))/SUMPRODUCT(O$26:O$38, --($C$26:$C$38&lt;$M$1+1-O$25)), 1)</f>
        <v>1.0110945812933514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44.753481162044551</v>
      </c>
      <c r="E59" s="182">
        <f t="shared" ca="1" si="39"/>
        <v>6.8192221870310865</v>
      </c>
      <c r="F59" s="182">
        <f t="shared" ca="1" si="39"/>
        <v>3.2984291158787848</v>
      </c>
      <c r="G59" s="182">
        <f t="shared" ca="1" si="39"/>
        <v>2.5783109357818677</v>
      </c>
      <c r="H59" s="182">
        <f t="shared" ca="1" si="39"/>
        <v>2.0182105735381275</v>
      </c>
      <c r="I59" s="182">
        <f t="shared" ca="1" si="39"/>
        <v>1.7433234097234995</v>
      </c>
      <c r="J59" s="182">
        <f t="shared" ca="1" si="39"/>
        <v>1.5503247150170318</v>
      </c>
      <c r="K59" s="182">
        <f t="shared" ca="1" si="39"/>
        <v>1.3363603751678366</v>
      </c>
      <c r="L59" s="182">
        <f t="shared" ca="1" si="39"/>
        <v>1.2219066510422292</v>
      </c>
      <c r="M59" s="182">
        <f t="shared" ca="1" si="39"/>
        <v>1.1142632810816688</v>
      </c>
      <c r="N59" s="182">
        <f t="shared" ca="1" si="39"/>
        <v>1.0439380363294168</v>
      </c>
      <c r="O59" s="182">
        <f t="shared" ca="1" si="39"/>
        <v>1.0110945812933514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5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402916.32413877104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551245.13477689249</v>
      </c>
      <c r="P65" s="256">
        <f ca="1">IF(O27="","",O27*OFFSET($C$58,0,MATCH(O$63,$D$63:$P$63,0)))</f>
        <v>557360.96873723913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971016.66341316479</v>
      </c>
      <c r="O66" s="87">
        <f ca="1">IF(N28="","",N28*OFFSET($C$58,0,MATCH(N$63,$D$63:$P$63,0)))</f>
        <v>1002558.2646778914</v>
      </c>
      <c r="P66" s="229">
        <f t="shared" ref="P66:P76" ca="1" si="43">IF(P$63&gt;$J$1+1,"",IF(O66="","",O66*OFFSET($C$58,0,MATCH(O$63,$D$63:$P$63,0))))</f>
        <v>1013681.2288466815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810125.7020115559</v>
      </c>
      <c r="N67" s="87">
        <f ca="1">IF(M29="","",M29*OFFSET($C$58,0,MATCH(M$63,$D$63:$P$63,0)))</f>
        <v>864700.09847130417</v>
      </c>
      <c r="O67" s="77">
        <f t="shared" ref="O67:O76" ca="1" si="44">IF(O$63&gt;$J$1+1,"",IF(N67="","",N67*OFFSET($C$58,0,MATCH(N$63,$D$63:$P$63,0))))</f>
        <v>892788.21142261266</v>
      </c>
      <c r="P67" s="229">
        <f t="shared" ca="1" si="43"/>
        <v>902693.32281198667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1122043.1231034126</v>
      </c>
      <c r="M68" s="87">
        <f ca="1">IF(L30="","",L30*OFFSET($C$58,0,MATCH(L$63,$D$63:$P$63,0)))</f>
        <v>1230438.0644629409</v>
      </c>
      <c r="N68" s="77">
        <f t="shared" ref="N68:N76" ca="1" si="45">IF(N$63&gt;$J$1+1,"",IF(M68="","",M68*OFFSET($C$58,0,MATCH(M$63,$D$63:$P$63,0))))</f>
        <v>1313326.9477343026</v>
      </c>
      <c r="O68" s="77">
        <f t="shared" ca="1" si="44"/>
        <v>1355987.8375794338</v>
      </c>
      <c r="P68" s="229">
        <f t="shared" ca="1" si="43"/>
        <v>1371031.9548762545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499537.3653259296</v>
      </c>
      <c r="L69" s="87">
        <f ca="1">IF(K31="","",K31*OFFSET($C$58,0,MATCH(K$63,$D$63:$P$63,0)))</f>
        <v>546328.10155171249</v>
      </c>
      <c r="M69" s="77">
        <f t="shared" ref="M69:M76" ca="1" si="46">IF(M$63&gt;$J$1+1,"",IF(L69="","",L69*OFFSET($C$58,0,MATCH(L$63,$D$63:$P$63,0))))</f>
        <v>599106.11098059115</v>
      </c>
      <c r="N69" s="77">
        <f t="shared" ca="1" si="45"/>
        <v>639465.10013613617</v>
      </c>
      <c r="O69" s="77">
        <f t="shared" ca="1" si="44"/>
        <v>660236.88909834088</v>
      </c>
      <c r="P69" s="229">
        <f t="shared" ca="1" si="43"/>
        <v>667561.94093731185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330159.74597507261</v>
      </c>
      <c r="K70" s="87">
        <f ca="1">IF(J32="","",J32*OFFSET($C$58,0,MATCH(J$63,$D$63:$P$63,0)))</f>
        <v>383021.543889024</v>
      </c>
      <c r="L70" s="77">
        <f t="shared" ref="L70:L76" ca="1" si="47">IF(L$63&gt;$J$1+1,"",IF(K70="","",K70*OFFSET($C$58,0,MATCH(K$63,$D$63:$P$63,0))))</f>
        <v>418898.45975738973</v>
      </c>
      <c r="M70" s="77">
        <f t="shared" ca="1" si="46"/>
        <v>459366.13256430574</v>
      </c>
      <c r="N70" s="77">
        <f t="shared" ca="1" si="45"/>
        <v>490311.49002734805</v>
      </c>
      <c r="O70" s="77">
        <f t="shared" ca="1" si="44"/>
        <v>506238.31198279804</v>
      </c>
      <c r="P70" s="229">
        <f t="shared" ca="1" si="43"/>
        <v>511854.81408890017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353992.7206647495</v>
      </c>
      <c r="J71" s="87">
        <f ca="1">IF(I33="","",I33*OFFSET($C$58,0,MATCH(I$63,$D$63:$P$63,0)))</f>
        <v>398060.99382205214</v>
      </c>
      <c r="K71" s="77">
        <f t="shared" ref="K71:K76" ca="1" si="48">IF(K$63&gt;$J$1+1,"",IF(J71="","",J71*OFFSET($C$58,0,MATCH(J$63,$D$63:$P$63,0))))</f>
        <v>461794.44427859772</v>
      </c>
      <c r="L71" s="77">
        <f t="shared" ca="1" si="47"/>
        <v>505049.87126487261</v>
      </c>
      <c r="M71" s="77">
        <f t="shared" ca="1" si="46"/>
        <v>553840.19852785405</v>
      </c>
      <c r="N71" s="77">
        <f t="shared" ca="1" si="45"/>
        <v>591149.83392734127</v>
      </c>
      <c r="O71" s="77">
        <f t="shared" ca="1" si="44"/>
        <v>610352.19476418279</v>
      </c>
      <c r="P71" s="229">
        <f t="shared" ca="1" si="43"/>
        <v>617123.79680656944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197347.449793837</v>
      </c>
      <c r="I72" s="87">
        <f ca="1">IF(H34="","",H34*OFFSET($C$58,0,MATCH(H$63,$D$63:$P$63,0)))</f>
        <v>228465.18759125558</v>
      </c>
      <c r="J72" s="77">
        <f ca="1">IF(J$63&gt;$J$1+1,"",IF(I72="","",I72*OFFSET($C$58,0,MATCH(I$63,$D$63:$P$63,0))))</f>
        <v>256906.63767192219</v>
      </c>
      <c r="K72" s="77">
        <f t="shared" ca="1" si="48"/>
        <v>298039.89794645371</v>
      </c>
      <c r="L72" s="77">
        <f t="shared" ca="1" si="47"/>
        <v>325956.74104481301</v>
      </c>
      <c r="M72" s="77">
        <f t="shared" ca="1" si="46"/>
        <v>357445.78197719005</v>
      </c>
      <c r="N72" s="77">
        <f t="shared" ca="1" si="45"/>
        <v>381525.23997988115</v>
      </c>
      <c r="O72" s="77">
        <f t="shared" ca="1" si="44"/>
        <v>393918.35067025264</v>
      </c>
      <c r="P72" s="229">
        <f t="shared" ca="1" si="43"/>
        <v>398288.70983470668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188197.62060650589</v>
      </c>
      <c r="H73" s="87">
        <f ca="1">IF(G35="","",G35*OFFSET($C$58,0,MATCH(G$63,$D$63:$P$63,0)))</f>
        <v>240426.83635693192</v>
      </c>
      <c r="I73" s="77">
        <f ca="1">IF(I$63&gt;$J$1+1,"",IF(H73="","",H73*OFFSET($C$58,0,MATCH(H$63,$D$63:$P$63,0))))</f>
        <v>278337.33006249339</v>
      </c>
      <c r="J73" s="77">
        <f ca="1">IF(J$63&gt;$J$1+1,"",IF(I73="","",I73*OFFSET($C$58,0,MATCH(I$63,$D$63:$P$63,0))))</f>
        <v>312987.32362178096</v>
      </c>
      <c r="K73" s="77">
        <f t="shared" ca="1" si="48"/>
        <v>363099.64910246583</v>
      </c>
      <c r="L73" s="77">
        <f t="shared" ca="1" si="47"/>
        <v>397110.51812673325</v>
      </c>
      <c r="M73" s="77">
        <f t="shared" ca="1" si="46"/>
        <v>435473.36750327365</v>
      </c>
      <c r="N73" s="77">
        <f t="shared" ca="1" si="45"/>
        <v>464809.18063298264</v>
      </c>
      <c r="O73" s="77">
        <f t="shared" ca="1" si="44"/>
        <v>479907.60931305942</v>
      </c>
      <c r="P73" s="229">
        <f t="shared" ca="1" si="43"/>
        <v>485231.98329788109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147458.73186373687</v>
      </c>
      <c r="G74" s="87">
        <f ca="1">IF(F36="","",F36*OFFSET($C$58,0,MATCH(F$63,$D$63:$P$63,0)))</f>
        <v>188643.72322976554</v>
      </c>
      <c r="H74" s="77">
        <f ca="1">IF(H$63&gt;$J$1+1,"",IF(G74="","",G74*OFFSET($C$58,0,MATCH(G$63,$D$63:$P$63,0))))</f>
        <v>240996.74283106902</v>
      </c>
      <c r="I74" s="77">
        <f ca="1">IF(I$63&gt;$J$1+1,"",IF(H74="","",H74*OFFSET($C$58,0,MATCH(H$63,$D$63:$P$63,0))))</f>
        <v>278997.09936612123</v>
      </c>
      <c r="J74" s="77">
        <f ca="1">IF(J$63&gt;$J$1+1,"",IF(I74="","",I74*OFFSET($C$58,0,MATCH(I$63,$D$63:$P$63,0))))</f>
        <v>313729.22708296572</v>
      </c>
      <c r="K74" s="77">
        <f t="shared" ca="1" si="48"/>
        <v>363960.33854926791</v>
      </c>
      <c r="L74" s="77">
        <f t="shared" ca="1" si="47"/>
        <v>398051.82675374689</v>
      </c>
      <c r="M74" s="77">
        <f t="shared" ca="1" si="46"/>
        <v>436505.61122121691</v>
      </c>
      <c r="N74" s="77">
        <f t="shared" ca="1" si="45"/>
        <v>465910.9618038992</v>
      </c>
      <c r="O74" s="77">
        <f t="shared" ca="1" si="44"/>
        <v>481045.17971775896</v>
      </c>
      <c r="P74" s="229">
        <f t="shared" ca="1" si="43"/>
        <v>486382.17456991249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79252.333340266516</v>
      </c>
      <c r="F75" s="87">
        <f ca="1">IF(E37="","",E37*OFFSET($C$58,0,MATCH(E$63,$D$63:$P$63,0)))</f>
        <v>163847.47129663336</v>
      </c>
      <c r="G75" s="77">
        <f ca="1">IF(G$63&gt;$J$1+1,"",IF(F75="","",F75*OFFSET($C$58,0,MATCH(F$63,$D$63:$P$63,0))))</f>
        <v>209609.81175222059</v>
      </c>
      <c r="H75" s="77">
        <f ca="1">IF(H$63&gt;$J$1+1,"",IF(G75="","",G75*OFFSET($C$58,0,MATCH(G$63,$D$63:$P$63,0))))</f>
        <v>267781.40842879651</v>
      </c>
      <c r="I75" s="77">
        <f ca="1">IF(I$63&gt;$J$1+1,"",IF(H75="","",H75*OFFSET($C$58,0,MATCH(H$63,$D$63:$P$63,0))))</f>
        <v>310005.16993782902</v>
      </c>
      <c r="J75" s="77">
        <f ca="1">IF(J$63&gt;$J$1+1,"",IF(I75="","",I75*OFFSET($C$58,0,MATCH(I$63,$D$63:$P$63,0))))</f>
        <v>348597.46777757572</v>
      </c>
      <c r="K75" s="88">
        <f t="shared" ca="1" si="48"/>
        <v>404411.32491679426</v>
      </c>
      <c r="L75" s="88">
        <f t="shared" ca="1" si="47"/>
        <v>442291.78180424799</v>
      </c>
      <c r="M75" s="77">
        <f t="shared" ca="1" si="46"/>
        <v>485019.36576721678</v>
      </c>
      <c r="N75" s="77">
        <f t="shared" ca="1" si="45"/>
        <v>517692.86210526794</v>
      </c>
      <c r="O75" s="77">
        <f t="shared" ca="1" si="44"/>
        <v>534509.11505887099</v>
      </c>
      <c r="P75" s="229">
        <f t="shared" ca="1" si="43"/>
        <v>540439.26988792897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5242.3537549073662</v>
      </c>
      <c r="E76" s="90">
        <f ca="1">IF(D38="","",D38*OFFSET($C$58,0,MATCH(D$63,$D$63:$P$63,0)))</f>
        <v>34404.742004331878</v>
      </c>
      <c r="F76" s="91">
        <f ca="1">IF(F$63&gt;$J$1+1,"",IF(E76="","",E76*OFFSET($C$58,0,MATCH(E$63,$D$63:$P$63,0))))</f>
        <v>71128.883408644455</v>
      </c>
      <c r="G76" s="91">
        <f ca="1">IF(G$63&gt;$J$1+1,"",IF(F76="","",F76*OFFSET($C$58,0,MATCH(F$63,$D$63:$P$63,0))))</f>
        <v>90995.068422139011</v>
      </c>
      <c r="H76" s="91">
        <f ca="1">IF(H$63&gt;$J$1+1,"",IF(G76="","",G76*OFFSET($C$58,0,MATCH(G$63,$D$63:$P$63,0))))</f>
        <v>116248.31575612992</v>
      </c>
      <c r="I76" s="91">
        <f ca="1">IF(I$63&gt;$J$1+1,"",IF(H76="","",H76*OFFSET($C$58,0,MATCH(H$63,$D$63:$P$63,0))))</f>
        <v>134578.34542142201</v>
      </c>
      <c r="J76" s="91">
        <f ca="1">IF(J$63&gt;$J$1+1,"",IF(I76="","",I76*OFFSET($C$58,0,MATCH(I$63,$D$63:$P$63,0))))</f>
        <v>151331.89695195106</v>
      </c>
      <c r="K76" s="92">
        <f t="shared" ca="1" si="48"/>
        <v>175561.61075604678</v>
      </c>
      <c r="L76" s="92">
        <f t="shared" ca="1" si="47"/>
        <v>192006.14041580507</v>
      </c>
      <c r="M76" s="91">
        <f t="shared" ca="1" si="46"/>
        <v>210554.88769877594</v>
      </c>
      <c r="N76" s="91">
        <f t="shared" ca="1" si="45"/>
        <v>224738.99010322831</v>
      </c>
      <c r="O76" s="91">
        <f t="shared" ca="1" si="44"/>
        <v>232039.20222271606</v>
      </c>
      <c r="P76" s="230">
        <f t="shared" ca="1" si="43"/>
        <v>234613.58001502039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5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20726.587072424172</v>
      </c>
      <c r="E81" s="77">
        <f t="shared" si="51"/>
        <v>339052.75856170635</v>
      </c>
      <c r="F81" s="77">
        <f t="shared" si="51"/>
        <v>7236.9748369131948</v>
      </c>
      <c r="G81" s="77">
        <f t="shared" si="51"/>
        <v>848.61624726881882</v>
      </c>
      <c r="H81" s="77">
        <f t="shared" si="51"/>
        <v>2328.0674800646307</v>
      </c>
      <c r="I81" s="77">
        <f t="shared" si="51"/>
        <v>2291.7341803192085</v>
      </c>
      <c r="J81" s="77">
        <f t="shared" si="51"/>
        <v>3425.0745517269556</v>
      </c>
      <c r="K81" s="77">
        <f t="shared" si="51"/>
        <v>25764.38172750426</v>
      </c>
      <c r="L81" s="77">
        <f t="shared" si="51"/>
        <v>20.234199556487663</v>
      </c>
      <c r="M81" s="77">
        <f t="shared" si="51"/>
        <v>59.157249866063431</v>
      </c>
      <c r="N81" s="77">
        <f t="shared" si="51"/>
        <v>63.333001281725686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99015.176582764907</v>
      </c>
      <c r="E82" s="77">
        <f t="shared" si="53"/>
        <v>7036.6507430053643</v>
      </c>
      <c r="F82" s="77">
        <f t="shared" si="53"/>
        <v>5663.0981410186741</v>
      </c>
      <c r="G82" s="77">
        <f t="shared" si="53"/>
        <v>3774.0709714849131</v>
      </c>
      <c r="H82" s="77">
        <f t="shared" si="53"/>
        <v>984.55824450625607</v>
      </c>
      <c r="I82" s="77">
        <f t="shared" si="53"/>
        <v>617.42492246813799</v>
      </c>
      <c r="J82" s="77">
        <f t="shared" si="53"/>
        <v>67.565539077571628</v>
      </c>
      <c r="K82" s="77">
        <f t="shared" si="53"/>
        <v>274.72322157635654</v>
      </c>
      <c r="L82" s="77">
        <f t="shared" si="53"/>
        <v>9060.0011992710133</v>
      </c>
      <c r="M82" s="77">
        <f t="shared" si="53"/>
        <v>2287.2530165503831</v>
      </c>
      <c r="N82" s="77">
        <f t="shared" si="53"/>
        <v>46.777150586825215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552069.07675737923</v>
      </c>
      <c r="E83" s="77">
        <f t="shared" si="54"/>
        <v>13077.722478862688</v>
      </c>
      <c r="F83" s="77">
        <f t="shared" si="54"/>
        <v>829.689494971915</v>
      </c>
      <c r="G83" s="77">
        <f t="shared" si="54"/>
        <v>23580.155609054189</v>
      </c>
      <c r="H83" s="77">
        <f t="shared" si="54"/>
        <v>16606.191830229691</v>
      </c>
      <c r="I83" s="77">
        <f t="shared" si="54"/>
        <v>64.243729278800117</v>
      </c>
      <c r="J83" s="77">
        <f t="shared" si="54"/>
        <v>863.14063253092934</v>
      </c>
      <c r="K83" s="77">
        <f t="shared" si="54"/>
        <v>322.14940637365015</v>
      </c>
      <c r="L83" s="77">
        <f t="shared" si="54"/>
        <v>2147.8418347899751</v>
      </c>
      <c r="M83" s="77">
        <f t="shared" si="54"/>
        <v>833.83673061753689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241175.38315900805</v>
      </c>
      <c r="E84" s="77">
        <f t="shared" si="55"/>
        <v>0.22649883883377134</v>
      </c>
      <c r="F84" s="77">
        <f t="shared" si="55"/>
        <v>5214.4577978546913</v>
      </c>
      <c r="G84" s="77">
        <f t="shared" si="55"/>
        <v>22503.808365901059</v>
      </c>
      <c r="H84" s="77">
        <f t="shared" si="55"/>
        <v>6478.6459751127695</v>
      </c>
      <c r="I84" s="77">
        <f t="shared" si="55"/>
        <v>4201.1125736854738</v>
      </c>
      <c r="J84" s="77">
        <f t="shared" si="55"/>
        <v>3257.3538394139582</v>
      </c>
      <c r="K84" s="77">
        <f t="shared" si="55"/>
        <v>4814.110668901305</v>
      </c>
      <c r="L84" s="77">
        <f t="shared" si="55"/>
        <v>374.1846968908348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59010.688953255019</v>
      </c>
      <c r="E85" s="77">
        <f t="shared" si="56"/>
        <v>13499.274242086552</v>
      </c>
      <c r="F85" s="77">
        <f t="shared" si="56"/>
        <v>8287.9097142339742</v>
      </c>
      <c r="G85" s="77">
        <f t="shared" si="56"/>
        <v>71890.51676414565</v>
      </c>
      <c r="H85" s="77">
        <f t="shared" si="56"/>
        <v>2960.6493875970828</v>
      </c>
      <c r="I85" s="77">
        <f t="shared" si="56"/>
        <v>2733.0579625127971</v>
      </c>
      <c r="J85" s="77">
        <f t="shared" si="56"/>
        <v>1871.5462914994582</v>
      </c>
      <c r="K85" s="77">
        <f t="shared" si="56"/>
        <v>564.92302909965224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113522.22038389297</v>
      </c>
      <c r="E86" s="77">
        <f t="shared" si="57"/>
        <v>15890.691404322055</v>
      </c>
      <c r="F86" s="77">
        <f t="shared" si="57"/>
        <v>20548.089200833878</v>
      </c>
      <c r="G86" s="77">
        <f t="shared" si="57"/>
        <v>91487.849655088809</v>
      </c>
      <c r="H86" s="77">
        <f t="shared" si="57"/>
        <v>5.6976153866310018</v>
      </c>
      <c r="I86" s="77">
        <f t="shared" si="57"/>
        <v>3674.5455427360203</v>
      </c>
      <c r="J86" s="77">
        <f t="shared" si="57"/>
        <v>5368.8372723359498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3410051.8818175034</v>
      </c>
      <c r="E87" s="77">
        <f t="shared" si="58"/>
        <v>5541.6384292520188</v>
      </c>
      <c r="F87" s="77">
        <f t="shared" si="58"/>
        <v>7913.7019566328136</v>
      </c>
      <c r="G87" s="77">
        <f t="shared" si="58"/>
        <v>2610.3498351715657</v>
      </c>
      <c r="H87" s="77">
        <f t="shared" si="58"/>
        <v>1836.6516413698037</v>
      </c>
      <c r="I87" s="77">
        <f t="shared" si="58"/>
        <v>398.33541845168105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163833.91287778199</v>
      </c>
      <c r="E88" s="77">
        <f t="shared" si="59"/>
        <v>100.9225618517265</v>
      </c>
      <c r="F88" s="77">
        <f t="shared" si="59"/>
        <v>4148.7164347996504</v>
      </c>
      <c r="G88" s="77">
        <f t="shared" si="59"/>
        <v>2368.7390007031327</v>
      </c>
      <c r="H88" s="77">
        <f t="shared" si="59"/>
        <v>4109.5601412517362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229457.01326208311</v>
      </c>
      <c r="E89" s="77">
        <f t="shared" si="60"/>
        <v>801870.34535524214</v>
      </c>
      <c r="F89" s="77">
        <f t="shared" si="60"/>
        <v>247.8414191331544</v>
      </c>
      <c r="G89" s="77">
        <f t="shared" si="60"/>
        <v>5704.3056744211008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899922.01933880453</v>
      </c>
      <c r="E90" s="77">
        <f t="shared" si="61"/>
        <v>96143.25663218298</v>
      </c>
      <c r="F90" s="77">
        <f t="shared" si="61"/>
        <v>8737.8053646646604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1804621.3557222143</v>
      </c>
      <c r="E91" s="77">
        <f t="shared" si="62"/>
        <v>1781.2909200329593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100654.42565187432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699459.97650718049</v>
      </c>
      <c r="E93" s="98">
        <f t="shared" si="64"/>
        <v>129399.47778273835</v>
      </c>
      <c r="F93" s="98">
        <f t="shared" si="64"/>
        <v>7647.5871512285121</v>
      </c>
      <c r="G93" s="98">
        <f t="shared" si="64"/>
        <v>28096.051515404903</v>
      </c>
      <c r="H93" s="98">
        <f t="shared" si="64"/>
        <v>5044.2889022169429</v>
      </c>
      <c r="I93" s="98">
        <f t="shared" si="64"/>
        <v>2330.0757215753533</v>
      </c>
      <c r="J93" s="98">
        <f t="shared" si="64"/>
        <v>2970.7036253169645</v>
      </c>
      <c r="K93" s="98">
        <f t="shared" si="64"/>
        <v>7935.0720133638069</v>
      </c>
      <c r="L93" s="98">
        <f t="shared" si="64"/>
        <v>3867.42064350277</v>
      </c>
      <c r="M93" s="99">
        <f t="shared" si="64"/>
        <v>1590.1234985169917</v>
      </c>
      <c r="N93" s="99">
        <f t="shared" si="64"/>
        <v>110.1101518685509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699459.97650718049</v>
      </c>
      <c r="E94" s="99">
        <f t="shared" si="65"/>
        <v>129399.47778273835</v>
      </c>
      <c r="F94" s="99">
        <f t="shared" si="65"/>
        <v>7647.5871512285121</v>
      </c>
      <c r="G94" s="99">
        <f t="shared" si="65"/>
        <v>28096.051515404903</v>
      </c>
      <c r="H94" s="99">
        <f t="shared" si="65"/>
        <v>5044.2889022169429</v>
      </c>
      <c r="I94" s="99">
        <f t="shared" si="65"/>
        <v>2330.0757215753533</v>
      </c>
      <c r="J94" s="99">
        <f t="shared" si="65"/>
        <v>2970.7036253169645</v>
      </c>
      <c r="K94" s="99">
        <f t="shared" si="65"/>
        <v>7935.0720133638069</v>
      </c>
      <c r="L94" s="99">
        <f t="shared" si="65"/>
        <v>3867.42064350277</v>
      </c>
      <c r="M94" s="100">
        <f t="shared" si="65"/>
        <v>1590.1234985169917</v>
      </c>
      <c r="N94" s="100">
        <f t="shared" si="65"/>
        <v>110.1101518685509</v>
      </c>
      <c r="O94" s="100">
        <f t="shared" si="65"/>
        <v>7.6247194358317856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5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1.3529929463308972E-5</v>
      </c>
      <c r="P100" s="136">
        <f t="shared" ca="1" si="68"/>
        <v>0</v>
      </c>
      <c r="Q100" s="292">
        <f t="shared" ca="1" si="69"/>
        <v>1.3529929463308972E-5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1.0637383125825181E-4</v>
      </c>
      <c r="O101" s="136">
        <f t="shared" ca="1" si="68"/>
        <v>7.4392761531120162E-6</v>
      </c>
      <c r="P101" s="136">
        <f t="shared" ca="1" si="68"/>
        <v>0</v>
      </c>
      <c r="Q101" s="292">
        <f t="shared" ca="1" si="69"/>
        <v>1.1381310741136384E-4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1.7228689713132698E-3</v>
      </c>
      <c r="N102" s="136">
        <f t="shared" ca="1" si="68"/>
        <v>1.1945270144581866E-4</v>
      </c>
      <c r="O102" s="136">
        <f t="shared" ca="1" si="68"/>
        <v>8.3539496770898984E-6</v>
      </c>
      <c r="P102" s="136">
        <f t="shared" ca="1" si="68"/>
        <v>0</v>
      </c>
      <c r="Q102" s="292">
        <f t="shared" ca="1" si="69"/>
        <v>1.8506756224361783E-3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2.8662326817669764E-3</v>
      </c>
      <c r="M103" s="136">
        <f t="shared" ca="1" si="68"/>
        <v>1.1343443243267185E-3</v>
      </c>
      <c r="N103" s="136">
        <f t="shared" ca="1" si="68"/>
        <v>7.8648171257778314E-5</v>
      </c>
      <c r="O103" s="136">
        <f t="shared" ca="1" si="68"/>
        <v>5.5002763179921916E-6</v>
      </c>
      <c r="P103" s="136">
        <f t="shared" ca="1" si="68"/>
        <v>0</v>
      </c>
      <c r="Q103" s="292">
        <f t="shared" ca="1" si="69"/>
        <v>4.0847254536694657E-3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1.3280418822085428E-2</v>
      </c>
      <c r="L104" s="136">
        <f t="shared" ca="1" si="68"/>
        <v>5.8866396596779771E-3</v>
      </c>
      <c r="M104" s="136">
        <f t="shared" ca="1" si="68"/>
        <v>2.3297048874607569E-3</v>
      </c>
      <c r="N104" s="136">
        <f t="shared" ca="1" si="68"/>
        <v>1.6152681777453225E-4</v>
      </c>
      <c r="O104" s="136">
        <f t="shared" ca="1" si="68"/>
        <v>1.1296411808660245E-5</v>
      </c>
      <c r="P104" s="136">
        <f t="shared" ca="1" si="68"/>
        <v>0</v>
      </c>
      <c r="Q104" s="292">
        <f t="shared" ca="1" si="69"/>
        <v>2.1669586598807352E-2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6.6855484878852595E-3</v>
      </c>
      <c r="K105" s="136">
        <f t="shared" ca="1" si="68"/>
        <v>1.7320345381751118E-2</v>
      </c>
      <c r="L105" s="136">
        <f t="shared" ca="1" si="68"/>
        <v>7.6773657073208046E-3</v>
      </c>
      <c r="M105" s="136">
        <f t="shared" ca="1" si="68"/>
        <v>3.0384051759926012E-3</v>
      </c>
      <c r="N105" s="136">
        <f t="shared" ca="1" si="68"/>
        <v>2.1066355735840792E-4</v>
      </c>
      <c r="O105" s="136">
        <f t="shared" ca="1" si="68"/>
        <v>1.4732799975788943E-5</v>
      </c>
      <c r="P105" s="136">
        <f t="shared" ca="1" si="68"/>
        <v>0</v>
      </c>
      <c r="Q105" s="292">
        <f t="shared" ca="1" si="69"/>
        <v>3.4947061110283985E-2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5.2055319970253037E-3</v>
      </c>
      <c r="J106" s="136">
        <f t="shared" ca="1" si="68"/>
        <v>5.5451275676887141E-3</v>
      </c>
      <c r="K106" s="136">
        <f t="shared" ca="1" si="68"/>
        <v>1.4365840713335109E-2</v>
      </c>
      <c r="L106" s="136">
        <f t="shared" ca="1" si="68"/>
        <v>6.367760597060409E-3</v>
      </c>
      <c r="M106" s="136">
        <f t="shared" ca="1" si="68"/>
        <v>2.5201139941973612E-3</v>
      </c>
      <c r="N106" s="136">
        <f t="shared" ca="1" si="68"/>
        <v>1.7472856588091041E-4</v>
      </c>
      <c r="O106" s="136">
        <f t="shared" ca="1" si="68"/>
        <v>1.2219678825608571E-5</v>
      </c>
      <c r="P106" s="136">
        <f t="shared" ca="1" si="68"/>
        <v>0</v>
      </c>
      <c r="Q106" s="292">
        <f t="shared" ca="1" si="69"/>
        <v>3.4191323114013412E-2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1.9071787674298145E-2</v>
      </c>
      <c r="I107" s="136">
        <f t="shared" ca="1" si="68"/>
        <v>8.0656508484399109E-3</v>
      </c>
      <c r="J107" s="136">
        <f t="shared" ca="1" si="68"/>
        <v>8.5918332452080051E-3</v>
      </c>
      <c r="K107" s="136">
        <f t="shared" ca="1" si="68"/>
        <v>2.2258984365916425E-2</v>
      </c>
      <c r="L107" s="136">
        <f t="shared" ca="1" si="68"/>
        <v>9.8664523994266545E-3</v>
      </c>
      <c r="M107" s="136">
        <f t="shared" ca="1" si="68"/>
        <v>3.9047612399806058E-3</v>
      </c>
      <c r="N107" s="136">
        <f t="shared" ca="1" si="68"/>
        <v>2.7073113880567769E-4</v>
      </c>
      <c r="O107" s="136">
        <f t="shared" ca="1" si="68"/>
        <v>1.8933638856461703E-5</v>
      </c>
      <c r="P107" s="136">
        <f t="shared" ca="1" si="68"/>
        <v>0</v>
      </c>
      <c r="Q107" s="292">
        <f t="shared" ca="1" si="69"/>
        <v>7.2049134550931884E-2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9.1473129006693826E-2</v>
      </c>
      <c r="H108" s="136">
        <f t="shared" ca="1" si="68"/>
        <v>1.5654528078324303E-2</v>
      </c>
      <c r="I108" s="136">
        <f t="shared" ca="1" si="68"/>
        <v>6.6204573914704834E-3</v>
      </c>
      <c r="J108" s="136">
        <f t="shared" ca="1" si="68"/>
        <v>7.0523590697608076E-3</v>
      </c>
      <c r="K108" s="136">
        <f t="shared" ca="1" si="68"/>
        <v>1.8270646763796028E-2</v>
      </c>
      <c r="L108" s="136">
        <f t="shared" ca="1" si="68"/>
        <v>8.0985935224322791E-3</v>
      </c>
      <c r="M108" s="136">
        <f t="shared" ca="1" si="68"/>
        <v>3.2051108954409191E-3</v>
      </c>
      <c r="N108" s="136">
        <f t="shared" ca="1" si="68"/>
        <v>2.2222186438357374E-4</v>
      </c>
      <c r="O108" s="136">
        <f t="shared" ca="1" si="68"/>
        <v>1.5541132596750107E-5</v>
      </c>
      <c r="P108" s="136">
        <f t="shared" ca="1" si="68"/>
        <v>0</v>
      </c>
      <c r="Q108" s="292">
        <f t="shared" ca="1" si="69"/>
        <v>0.15061258772489897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3.1689122304446184E-2</v>
      </c>
      <c r="G109" s="136">
        <f t="shared" ca="1" si="68"/>
        <v>9.1256814346926673E-2</v>
      </c>
      <c r="H109" s="136">
        <f t="shared" ca="1" si="68"/>
        <v>1.5617508420728133E-2</v>
      </c>
      <c r="I109" s="136">
        <f t="shared" ca="1" si="68"/>
        <v>6.604801405896467E-3</v>
      </c>
      <c r="J109" s="136">
        <f t="shared" ca="1" si="68"/>
        <v>7.0356817277993288E-3</v>
      </c>
      <c r="K109" s="136">
        <f t="shared" ca="1" si="68"/>
        <v>1.8227440537209556E-2</v>
      </c>
      <c r="L109" s="136">
        <f t="shared" ca="1" si="68"/>
        <v>8.0794420566256461E-3</v>
      </c>
      <c r="M109" s="136">
        <f t="shared" ca="1" si="68"/>
        <v>3.1975314840838138E-3</v>
      </c>
      <c r="N109" s="136">
        <f t="shared" ca="1" si="68"/>
        <v>2.2169635653762E-4</v>
      </c>
      <c r="O109" s="136">
        <f t="shared" ca="1" si="68"/>
        <v>1.5504381095554425E-5</v>
      </c>
      <c r="P109" s="136">
        <f t="shared" ca="1" si="68"/>
        <v>0</v>
      </c>
      <c r="Q109" s="292">
        <f t="shared" ca="1" si="69"/>
        <v>0.18194554302134897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0.38200152337362525</v>
      </c>
      <c r="F110" s="136">
        <f t="shared" ca="1" si="68"/>
        <v>2.8519437937669947E-2</v>
      </c>
      <c r="G110" s="136">
        <f t="shared" ca="1" si="68"/>
        <v>8.2128909351064094E-2</v>
      </c>
      <c r="H110" s="136">
        <f t="shared" ca="1" si="68"/>
        <v>1.4055377042850474E-2</v>
      </c>
      <c r="I110" s="136">
        <f t="shared" ca="1" si="68"/>
        <v>5.9441603328871844E-3</v>
      </c>
      <c r="J110" s="136">
        <f t="shared" ca="1" si="68"/>
        <v>6.3319421237810194E-3</v>
      </c>
      <c r="K110" s="136">
        <f t="shared" ca="1" si="68"/>
        <v>1.6404252354145544E-2</v>
      </c>
      <c r="L110" s="136">
        <f t="shared" ca="1" si="68"/>
        <v>7.2713009874876217E-3</v>
      </c>
      <c r="M110" s="136">
        <f t="shared" ca="1" si="68"/>
        <v>2.8777004247062792E-3</v>
      </c>
      <c r="N110" s="136">
        <f t="shared" ca="1" si="68"/>
        <v>1.9952131903618848E-4</v>
      </c>
      <c r="O110" s="136">
        <f t="shared" ca="1" si="68"/>
        <v>1.3953565206651606E-5</v>
      </c>
      <c r="P110" s="136">
        <f t="shared" ca="1" si="68"/>
        <v>0</v>
      </c>
      <c r="Q110" s="292">
        <f t="shared" ca="1" si="69"/>
        <v>0.54574807881246012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3.0977943394263727</v>
      </c>
      <c r="E111" s="137">
        <f t="shared" ca="1" si="68"/>
        <v>0.87995172476760075</v>
      </c>
      <c r="F111" s="137">
        <f t="shared" ca="1" si="68"/>
        <v>6.5695362628462026E-2</v>
      </c>
      <c r="G111" s="137">
        <f t="shared" ca="1" si="68"/>
        <v>0.18918635401897599</v>
      </c>
      <c r="H111" s="137">
        <f t="shared" ca="1" si="68"/>
        <v>3.2376973688187004E-2</v>
      </c>
      <c r="I111" s="137">
        <f t="shared" ca="1" si="68"/>
        <v>1.3692547849091567E-2</v>
      </c>
      <c r="J111" s="137">
        <f t="shared" ca="1" si="68"/>
        <v>1.4585814589802315E-2</v>
      </c>
      <c r="K111" s="137">
        <f t="shared" ca="1" si="68"/>
        <v>3.7787676931421335E-2</v>
      </c>
      <c r="L111" s="137">
        <f t="shared" ca="1" si="68"/>
        <v>1.6749655312201454E-2</v>
      </c>
      <c r="M111" s="137">
        <f t="shared" ca="1" si="68"/>
        <v>6.6288674184370594E-3</v>
      </c>
      <c r="N111" s="137">
        <f t="shared" ca="1" si="68"/>
        <v>4.5960321640414346E-4</v>
      </c>
      <c r="O111" s="137">
        <f t="shared" ca="1" si="68"/>
        <v>3.2142447134277607E-5</v>
      </c>
      <c r="P111" s="137">
        <f t="shared" ca="1" si="68"/>
        <v>0</v>
      </c>
      <c r="Q111" s="293">
        <f t="shared" ca="1" si="69"/>
        <v>4.3549410622940901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5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1.8716180360116502E-5</v>
      </c>
      <c r="P117" s="296" t="str">
        <f t="shared" ca="1" si="76"/>
        <v/>
      </c>
      <c r="Q117" s="292">
        <f t="shared" ca="1" si="74"/>
        <v>1.8716180360116502E-5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1.1228960300003368E-4</v>
      </c>
      <c r="O118" s="296">
        <f t="shared" ca="1" si="77"/>
        <v>1.8716180360116502E-5</v>
      </c>
      <c r="P118" s="296" t="str">
        <f t="shared" ca="1" si="77"/>
        <v/>
      </c>
      <c r="Q118" s="292">
        <f t="shared" ca="1" si="74"/>
        <v>1.3100578336015017E-4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7.8786980545426434E-4</v>
      </c>
      <c r="N119" s="296">
        <f t="shared" ca="1" si="78"/>
        <v>1.1228960300003368E-4</v>
      </c>
      <c r="O119" s="296">
        <f t="shared" ca="1" si="78"/>
        <v>1.8716180360116502E-5</v>
      </c>
      <c r="P119" s="296" t="str">
        <f t="shared" ca="1" si="78"/>
        <v/>
      </c>
      <c r="Q119" s="292">
        <f t="shared" ca="1" si="74"/>
        <v>9.1887558881441453E-4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1.3660661105997858E-3</v>
      </c>
      <c r="M120" s="296">
        <f t="shared" ca="1" si="79"/>
        <v>7.8786980545426434E-4</v>
      </c>
      <c r="N120" s="296">
        <f t="shared" ca="1" si="79"/>
        <v>1.1228960300003368E-4</v>
      </c>
      <c r="O120" s="296">
        <f t="shared" ca="1" si="79"/>
        <v>1.8716180360116502E-5</v>
      </c>
      <c r="P120" s="296" t="str">
        <f t="shared" ca="1" si="79"/>
        <v/>
      </c>
      <c r="Q120" s="292">
        <f t="shared" ca="1" si="74"/>
        <v>2.2849416994142006E-3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2.0871379754211512E-3</v>
      </c>
      <c r="L121" s="296">
        <f t="shared" ca="1" si="80"/>
        <v>1.3660661105997858E-3</v>
      </c>
      <c r="M121" s="296">
        <f t="shared" ca="1" si="80"/>
        <v>7.8786980545426434E-4</v>
      </c>
      <c r="N121" s="296">
        <f t="shared" ca="1" si="80"/>
        <v>1.1228960300003368E-4</v>
      </c>
      <c r="O121" s="296">
        <f t="shared" ca="1" si="80"/>
        <v>1.8716180360116502E-5</v>
      </c>
      <c r="P121" s="296" t="str">
        <f t="shared" ca="1" si="80"/>
        <v/>
      </c>
      <c r="Q121" s="292">
        <f t="shared" ca="1" si="74"/>
        <v>4.3720796748353517E-3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6.9620734325815943E-4</v>
      </c>
      <c r="K122" s="296">
        <f t="shared" ca="1" si="81"/>
        <v>2.0871379754211512E-3</v>
      </c>
      <c r="L122" s="296">
        <f t="shared" ca="1" si="81"/>
        <v>1.3660661105997858E-3</v>
      </c>
      <c r="M122" s="296">
        <f t="shared" ca="1" si="81"/>
        <v>7.8786980545426434E-4</v>
      </c>
      <c r="N122" s="296">
        <f t="shared" ca="1" si="81"/>
        <v>1.1228960300003368E-4</v>
      </c>
      <c r="O122" s="296">
        <f t="shared" ca="1" si="81"/>
        <v>1.8716180360116502E-5</v>
      </c>
      <c r="P122" s="296" t="str">
        <f t="shared" ca="1" si="81"/>
        <v/>
      </c>
      <c r="Q122" s="292">
        <f t="shared" ca="1" si="74"/>
        <v>5.0682870180935114E-3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5.9192890166294497E-4</v>
      </c>
      <c r="J123" s="296">
        <f t="shared" ca="1" si="82"/>
        <v>6.9620734325815943E-4</v>
      </c>
      <c r="K123" s="296">
        <f t="shared" ca="1" si="82"/>
        <v>2.0871379754211512E-3</v>
      </c>
      <c r="L123" s="296">
        <f t="shared" ca="1" si="82"/>
        <v>1.3660661105997858E-3</v>
      </c>
      <c r="M123" s="296">
        <f t="shared" ca="1" si="82"/>
        <v>7.8786980545426434E-4</v>
      </c>
      <c r="N123" s="296">
        <f t="shared" ca="1" si="82"/>
        <v>1.1228960300003368E-4</v>
      </c>
      <c r="O123" s="296">
        <f t="shared" ca="1" si="82"/>
        <v>1.8716180360116502E-5</v>
      </c>
      <c r="P123" s="296" t="str">
        <f t="shared" ca="1" si="82"/>
        <v/>
      </c>
      <c r="Q123" s="292">
        <f t="shared" ca="1" si="74"/>
        <v>5.6602159197564556E-3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1.2567497937886159E-3</v>
      </c>
      <c r="I124" s="296">
        <f t="shared" ca="1" si="83"/>
        <v>5.9192890166294497E-4</v>
      </c>
      <c r="J124" s="296">
        <f t="shared" ca="1" si="83"/>
        <v>6.9620734325815943E-4</v>
      </c>
      <c r="K124" s="296">
        <f t="shared" ca="1" si="83"/>
        <v>2.0871379754211512E-3</v>
      </c>
      <c r="L124" s="296">
        <f t="shared" ca="1" si="83"/>
        <v>1.3660661105997858E-3</v>
      </c>
      <c r="M124" s="296">
        <f t="shared" ca="1" si="83"/>
        <v>7.8786980545426434E-4</v>
      </c>
      <c r="N124" s="296">
        <f t="shared" ca="1" si="83"/>
        <v>1.1228960300003368E-4</v>
      </c>
      <c r="O124" s="296">
        <f t="shared" ca="1" si="83"/>
        <v>1.8716180360116502E-5</v>
      </c>
      <c r="P124" s="296" t="str">
        <f t="shared" ca="1" si="83"/>
        <v/>
      </c>
      <c r="Q124" s="292">
        <f t="shared" ca="1" si="74"/>
        <v>6.9169657135450717E-3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6.889499079874772E-3</v>
      </c>
      <c r="H125" s="296">
        <f t="shared" ca="1" si="84"/>
        <v>1.2567497937886159E-3</v>
      </c>
      <c r="I125" s="296">
        <f t="shared" ca="1" si="84"/>
        <v>5.9192890166294497E-4</v>
      </c>
      <c r="J125" s="296">
        <f t="shared" ca="1" si="84"/>
        <v>6.9620734325815943E-4</v>
      </c>
      <c r="K125" s="296">
        <f t="shared" ca="1" si="84"/>
        <v>2.0871379754211512E-3</v>
      </c>
      <c r="L125" s="296">
        <f t="shared" ca="1" si="84"/>
        <v>1.3660661105997858E-3</v>
      </c>
      <c r="M125" s="296">
        <f t="shared" ca="1" si="84"/>
        <v>7.8786980545426434E-4</v>
      </c>
      <c r="N125" s="296">
        <f t="shared" ca="1" si="84"/>
        <v>1.1228960300003368E-4</v>
      </c>
      <c r="O125" s="296">
        <f t="shared" ca="1" si="84"/>
        <v>1.8716180360116502E-5</v>
      </c>
      <c r="P125" s="296" t="str">
        <f t="shared" ca="1" si="84"/>
        <v/>
      </c>
      <c r="Q125" s="292">
        <f t="shared" ca="1" si="74"/>
        <v>1.3806464793419841E-2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2.2248255554901232E-3</v>
      </c>
      <c r="G126" s="296">
        <f t="shared" ca="1" si="85"/>
        <v>6.889499079874772E-3</v>
      </c>
      <c r="H126" s="296">
        <f t="shared" ca="1" si="85"/>
        <v>1.2567497937886159E-3</v>
      </c>
      <c r="I126" s="296">
        <f t="shared" ca="1" si="85"/>
        <v>5.9192890166294497E-4</v>
      </c>
      <c r="J126" s="296">
        <f t="shared" ca="1" si="85"/>
        <v>6.9620734325815943E-4</v>
      </c>
      <c r="K126" s="296">
        <f t="shared" ca="1" si="85"/>
        <v>2.0871379754211512E-3</v>
      </c>
      <c r="L126" s="296">
        <f t="shared" ca="1" si="85"/>
        <v>1.3660661105997858E-3</v>
      </c>
      <c r="M126" s="296">
        <f t="shared" ca="1" si="85"/>
        <v>7.8786980545426434E-4</v>
      </c>
      <c r="N126" s="296">
        <f t="shared" ca="1" si="85"/>
        <v>1.1228960300003368E-4</v>
      </c>
      <c r="O126" s="296">
        <f t="shared" ca="1" si="85"/>
        <v>1.8716180360116502E-5</v>
      </c>
      <c r="P126" s="296" t="str">
        <f t="shared" ca="1" si="85"/>
        <v/>
      </c>
      <c r="Q126" s="292">
        <f t="shared" ca="1" si="74"/>
        <v>1.6031290348909967E-2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2.7845303741289414E-2</v>
      </c>
      <c r="F127" s="296">
        <f t="shared" ca="1" si="86"/>
        <v>2.2248255554901232E-3</v>
      </c>
      <c r="G127" s="296">
        <f t="shared" ca="1" si="86"/>
        <v>6.889499079874772E-3</v>
      </c>
      <c r="H127" s="296">
        <f t="shared" ca="1" si="86"/>
        <v>1.2567497937886159E-3</v>
      </c>
      <c r="I127" s="296">
        <f t="shared" ca="1" si="86"/>
        <v>5.9192890166294497E-4</v>
      </c>
      <c r="J127" s="296">
        <f t="shared" ca="1" si="86"/>
        <v>6.9620734325815943E-4</v>
      </c>
      <c r="K127" s="296">
        <f t="shared" ca="1" si="86"/>
        <v>2.0871379754211512E-3</v>
      </c>
      <c r="L127" s="296">
        <f t="shared" ca="1" si="86"/>
        <v>1.3660661105997858E-3</v>
      </c>
      <c r="M127" s="296">
        <f t="shared" ca="1" si="86"/>
        <v>7.8786980545426434E-4</v>
      </c>
      <c r="N127" s="296">
        <f t="shared" ca="1" si="86"/>
        <v>1.1228960300003368E-4</v>
      </c>
      <c r="O127" s="296">
        <f t="shared" ca="1" si="86"/>
        <v>1.8716180360116502E-5</v>
      </c>
      <c r="P127" s="296" t="str">
        <f t="shared" ca="1" si="86"/>
        <v/>
      </c>
      <c r="Q127" s="292">
        <f t="shared" ca="1" si="74"/>
        <v>4.3876594090199374E-2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9.1366967784262912E-2</v>
      </c>
      <c r="E128" s="297">
        <f t="shared" ca="1" si="87"/>
        <v>2.7845303741289414E-2</v>
      </c>
      <c r="F128" s="297">
        <f t="shared" ca="1" si="87"/>
        <v>2.2248255554901232E-3</v>
      </c>
      <c r="G128" s="297">
        <f t="shared" ca="1" si="87"/>
        <v>6.889499079874772E-3</v>
      </c>
      <c r="H128" s="297">
        <f t="shared" ca="1" si="87"/>
        <v>1.2567497937886159E-3</v>
      </c>
      <c r="I128" s="297">
        <f t="shared" ca="1" si="87"/>
        <v>5.9192890166294497E-4</v>
      </c>
      <c r="J128" s="297">
        <f t="shared" ca="1" si="87"/>
        <v>6.9620734325815943E-4</v>
      </c>
      <c r="K128" s="297">
        <f t="shared" ca="1" si="87"/>
        <v>2.0871379754211512E-3</v>
      </c>
      <c r="L128" s="297">
        <f t="shared" ca="1" si="87"/>
        <v>1.3660661105997858E-3</v>
      </c>
      <c r="M128" s="297">
        <f t="shared" ca="1" si="87"/>
        <v>7.8786980545426434E-4</v>
      </c>
      <c r="N128" s="297">
        <f t="shared" ca="1" si="87"/>
        <v>1.1228960300003368E-4</v>
      </c>
      <c r="O128" s="297">
        <f t="shared" ca="1" si="87"/>
        <v>1.8716180360116502E-5</v>
      </c>
      <c r="P128" s="297" t="str">
        <f t="shared" ca="1" si="87"/>
        <v/>
      </c>
      <c r="Q128" s="293">
        <f t="shared" ca="1" si="74"/>
        <v>0.13524356187446229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5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402916.32413877104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5814204.8142081397</v>
      </c>
      <c r="F134" s="35">
        <f t="shared" ca="1" si="89"/>
        <v>10574386.459435292</v>
      </c>
      <c r="G134" s="35">
        <f t="shared" ca="1" si="89"/>
        <v>9416597.4254313223</v>
      </c>
      <c r="H134" s="35">
        <f t="shared" ca="1" si="89"/>
        <v>14302150.741798284</v>
      </c>
      <c r="I134" s="35">
        <f t="shared" ca="1" si="89"/>
        <v>6963784.8153835442</v>
      </c>
      <c r="J134" s="35">
        <f t="shared" ca="1" si="89"/>
        <v>5339499.6980032632</v>
      </c>
      <c r="K134" s="35">
        <f t="shared" ca="1" si="89"/>
        <v>6437630.8202641988</v>
      </c>
      <c r="L134" s="35">
        <f t="shared" ca="1" si="89"/>
        <v>4154815.7550612823</v>
      </c>
      <c r="M134" s="35">
        <f t="shared" ca="1" si="89"/>
        <v>5061779.1548807593</v>
      </c>
      <c r="N134" s="35">
        <f t="shared" ca="1" si="89"/>
        <v>5073777.5688462295</v>
      </c>
      <c r="O134" s="35">
        <f t="shared" ca="1" si="89"/>
        <v>5637683.2627669899</v>
      </c>
      <c r="P134" s="130">
        <f t="shared" ca="1" si="89"/>
        <v>2447411.0727423783</v>
      </c>
      <c r="Q134" s="294">
        <f ca="1"/>
        <v>557360.96873723913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10574386.459435292</v>
      </c>
      <c r="F135" s="35">
        <f t="shared" ca="1" si="89"/>
        <v>134614944.70641544</v>
      </c>
      <c r="G135" s="35">
        <f t="shared" ca="1" si="89"/>
        <v>119875961.27772945</v>
      </c>
      <c r="H135" s="35">
        <f t="shared" ca="1" si="89"/>
        <v>182070443.39410418</v>
      </c>
      <c r="I135" s="35">
        <f t="shared" ca="1" si="89"/>
        <v>88650959.700246602</v>
      </c>
      <c r="J135" s="35">
        <f t="shared" ca="1" si="89"/>
        <v>67973348.559176505</v>
      </c>
      <c r="K135" s="35">
        <f t="shared" ca="1" si="89"/>
        <v>81952869.817513809</v>
      </c>
      <c r="L135" s="35">
        <f t="shared" ca="1" si="89"/>
        <v>52891985.296590611</v>
      </c>
      <c r="M135" s="35">
        <f t="shared" ca="1" si="89"/>
        <v>64437887.121325091</v>
      </c>
      <c r="N135" s="35">
        <f t="shared" ca="1" si="89"/>
        <v>64590630.340870015</v>
      </c>
      <c r="O135" s="35">
        <f t="shared" ca="1" si="89"/>
        <v>71769310.077796325</v>
      </c>
      <c r="P135" s="130">
        <f t="shared" ca="1" si="89"/>
        <v>31156238.472551383</v>
      </c>
      <c r="Q135" s="294">
        <f ca="1"/>
        <v>1013681.2288466815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9416597.4254313223</v>
      </c>
      <c r="F136" s="35">
        <f t="shared" ca="1" si="89"/>
        <v>119875961.27772945</v>
      </c>
      <c r="G136" s="35">
        <f t="shared" ca="1" si="89"/>
        <v>748750583.90447533</v>
      </c>
      <c r="H136" s="35">
        <f t="shared" ca="1" si="89"/>
        <v>1137220084.4107747</v>
      </c>
      <c r="I136" s="35">
        <f t="shared" ca="1" si="89"/>
        <v>553717835.76748967</v>
      </c>
      <c r="J136" s="35">
        <f t="shared" ca="1" si="89"/>
        <v>424564557.24022728</v>
      </c>
      <c r="K136" s="35">
        <f t="shared" ca="1" si="89"/>
        <v>511881268.55847615</v>
      </c>
      <c r="L136" s="35">
        <f t="shared" ca="1" si="89"/>
        <v>330365691.77482432</v>
      </c>
      <c r="M136" s="35">
        <f t="shared" ca="1" si="89"/>
        <v>402481907.91047549</v>
      </c>
      <c r="N136" s="35">
        <f t="shared" ca="1" si="89"/>
        <v>403435948.85081673</v>
      </c>
      <c r="O136" s="35">
        <f t="shared" ca="1" si="89"/>
        <v>448274301.65646273</v>
      </c>
      <c r="P136" s="130">
        <f t="shared" ca="1" si="89"/>
        <v>194603250.72633097</v>
      </c>
      <c r="Q136" s="294">
        <f ca="1"/>
        <v>902693.32281198655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14302150.741798284</v>
      </c>
      <c r="F137" s="35">
        <f t="shared" ca="1" si="89"/>
        <v>182070443.39410418</v>
      </c>
      <c r="G137" s="35">
        <f t="shared" ca="1" si="89"/>
        <v>1137220084.4107747</v>
      </c>
      <c r="H137" s="35">
        <f t="shared" ca="1" si="89"/>
        <v>4295070310.3720074</v>
      </c>
      <c r="I137" s="35">
        <f t="shared" ca="1" si="89"/>
        <v>2091290040.8021102</v>
      </c>
      <c r="J137" s="35">
        <f t="shared" ca="1" si="89"/>
        <v>1603501951.5009363</v>
      </c>
      <c r="K137" s="35">
        <f t="shared" ca="1" si="89"/>
        <v>1933281050.1321819</v>
      </c>
      <c r="L137" s="35">
        <f t="shared" ca="1" si="89"/>
        <v>1247730227.2081766</v>
      </c>
      <c r="M137" s="35">
        <f t="shared" ca="1" si="89"/>
        <v>1520099861.7816753</v>
      </c>
      <c r="N137" s="35">
        <f t="shared" ca="1" si="89"/>
        <v>1523703098.2826049</v>
      </c>
      <c r="O137" s="35">
        <f t="shared" ca="1" si="89"/>
        <v>1693049278.9748838</v>
      </c>
      <c r="P137" s="130">
        <f t="shared" ca="1" si="89"/>
        <v>734980551.21811628</v>
      </c>
      <c r="Q137" s="294">
        <f ca="1"/>
        <v>1371031.9548762545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6963784.8153835442</v>
      </c>
      <c r="F138" s="35">
        <f t="shared" ca="1" si="89"/>
        <v>88650959.700246602</v>
      </c>
      <c r="G138" s="35">
        <f t="shared" ca="1" si="89"/>
        <v>553717835.76748967</v>
      </c>
      <c r="H138" s="35">
        <f t="shared" ca="1" si="89"/>
        <v>2091290040.8021102</v>
      </c>
      <c r="I138" s="35">
        <f t="shared" ca="1" si="89"/>
        <v>1948368973.6970651</v>
      </c>
      <c r="J138" s="35">
        <f t="shared" ca="1" si="89"/>
        <v>1493916860.2212796</v>
      </c>
      <c r="K138" s="35">
        <f t="shared" ca="1" si="89"/>
        <v>1801158491.6596723</v>
      </c>
      <c r="L138" s="35">
        <f t="shared" ca="1" si="89"/>
        <v>1162458967.8168125</v>
      </c>
      <c r="M138" s="35">
        <f t="shared" ca="1" si="89"/>
        <v>1416214561.2670028</v>
      </c>
      <c r="N138" s="35">
        <f t="shared" ca="1" si="89"/>
        <v>1419571548.612771</v>
      </c>
      <c r="O138" s="35">
        <f t="shared" ca="1" si="89"/>
        <v>1577344424.6067588</v>
      </c>
      <c r="P138" s="130">
        <f t="shared" ca="1" si="89"/>
        <v>684751170.00743628</v>
      </c>
      <c r="Q138" s="294">
        <f ca="1"/>
        <v>667561.94093731185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5339499.6980032632</v>
      </c>
      <c r="F139" s="35">
        <f t="shared" ca="1" si="89"/>
        <v>67973348.559176505</v>
      </c>
      <c r="G139" s="35">
        <f t="shared" ca="1" si="89"/>
        <v>424564557.24022728</v>
      </c>
      <c r="H139" s="35">
        <f t="shared" ca="1" si="89"/>
        <v>1603501951.5009363</v>
      </c>
      <c r="I139" s="35">
        <f t="shared" ca="1" si="89"/>
        <v>1493916860.2212796</v>
      </c>
      <c r="J139" s="35">
        <f t="shared" ca="1" si="89"/>
        <v>1327867634.7839873</v>
      </c>
      <c r="K139" s="35">
        <f t="shared" ca="1" si="89"/>
        <v>1600959283.5286455</v>
      </c>
      <c r="L139" s="35">
        <f t="shared" ca="1" si="89"/>
        <v>1033251368.41933</v>
      </c>
      <c r="M139" s="35">
        <f t="shared" ca="1" si="89"/>
        <v>1258801965.4170783</v>
      </c>
      <c r="N139" s="35">
        <f t="shared" ca="1" si="89"/>
        <v>1261785822.7959721</v>
      </c>
      <c r="O139" s="35">
        <f t="shared" ca="1" si="89"/>
        <v>1402022204.925144</v>
      </c>
      <c r="P139" s="130">
        <f t="shared" ca="1" si="89"/>
        <v>608640909.5072819</v>
      </c>
      <c r="Q139" s="294">
        <f ca="1"/>
        <v>511854.81408890005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6437630.8202641988</v>
      </c>
      <c r="F140" s="35">
        <f t="shared" ca="1" si="89"/>
        <v>81952869.817513809</v>
      </c>
      <c r="G140" s="35">
        <f t="shared" ca="1" si="89"/>
        <v>511881268.55847615</v>
      </c>
      <c r="H140" s="35">
        <f t="shared" ca="1" si="89"/>
        <v>1933281050.1321819</v>
      </c>
      <c r="I140" s="35">
        <f t="shared" ca="1" si="89"/>
        <v>1801158491.6596723</v>
      </c>
      <c r="J140" s="35">
        <f t="shared" ca="1" si="89"/>
        <v>1600959283.5286455</v>
      </c>
      <c r="K140" s="35">
        <f t="shared" ca="1" si="89"/>
        <v>2155646709.3753629</v>
      </c>
      <c r="L140" s="35">
        <f t="shared" ca="1" si="89"/>
        <v>1391243946.8051386</v>
      </c>
      <c r="M140" s="35">
        <f t="shared" ca="1" si="89"/>
        <v>1694941490.6578493</v>
      </c>
      <c r="N140" s="35">
        <f t="shared" ca="1" si="89"/>
        <v>1698959170.8113887</v>
      </c>
      <c r="O140" s="35">
        <f t="shared" ca="1" si="89"/>
        <v>1887783520.5507281</v>
      </c>
      <c r="P140" s="130">
        <f t="shared" ca="1" si="89"/>
        <v>819517889.84839904</v>
      </c>
      <c r="Q140" s="294">
        <f ca="1"/>
        <v>617123.79680656944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4154815.7550612823</v>
      </c>
      <c r="F141" s="35">
        <f t="shared" ca="1" si="89"/>
        <v>52891985.296590611</v>
      </c>
      <c r="G141" s="35">
        <f t="shared" ca="1" si="89"/>
        <v>330365691.77482432</v>
      </c>
      <c r="H141" s="35">
        <f t="shared" ca="1" si="89"/>
        <v>1247730227.2081766</v>
      </c>
      <c r="I141" s="35">
        <f t="shared" ca="1" si="89"/>
        <v>1162458967.8168125</v>
      </c>
      <c r="J141" s="35">
        <f t="shared" ca="1" si="89"/>
        <v>1033251368.41933</v>
      </c>
      <c r="K141" s="35">
        <f t="shared" ca="1" si="89"/>
        <v>1391243946.8051386</v>
      </c>
      <c r="L141" s="35">
        <f t="shared" ca="1" si="89"/>
        <v>1097265222.2789385</v>
      </c>
      <c r="M141" s="35">
        <f t="shared" ca="1" si="89"/>
        <v>1336789536.9948149</v>
      </c>
      <c r="N141" s="35">
        <f t="shared" ca="1" si="89"/>
        <v>1339958255.692095</v>
      </c>
      <c r="O141" s="35">
        <f t="shared" ca="1" si="89"/>
        <v>1488882815.3023672</v>
      </c>
      <c r="P141" s="130">
        <f t="shared" ca="1" si="89"/>
        <v>646348529.76795638</v>
      </c>
      <c r="Q141" s="294">
        <f ca="1"/>
        <v>398288.70983470662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5061779.1548807593</v>
      </c>
      <c r="F142" s="35">
        <f t="shared" ca="1" si="89"/>
        <v>64437887.121325091</v>
      </c>
      <c r="G142" s="35">
        <f t="shared" ca="1" si="89"/>
        <v>402481907.91047549</v>
      </c>
      <c r="H142" s="35">
        <f t="shared" ca="1" si="89"/>
        <v>1520099861.7816753</v>
      </c>
      <c r="I142" s="35">
        <f t="shared" ca="1" si="89"/>
        <v>1416214561.2670028</v>
      </c>
      <c r="J142" s="35">
        <f t="shared" ca="1" si="89"/>
        <v>1258801965.4170783</v>
      </c>
      <c r="K142" s="35">
        <f t="shared" ca="1" si="89"/>
        <v>1694941490.6578493</v>
      </c>
      <c r="L142" s="35">
        <f t="shared" ca="1" si="89"/>
        <v>1336789536.9948149</v>
      </c>
      <c r="M142" s="35">
        <f t="shared" ca="1" si="89"/>
        <v>3250733207.2021608</v>
      </c>
      <c r="N142" s="35">
        <f t="shared" ca="1" si="89"/>
        <v>3258438727.6363549</v>
      </c>
      <c r="O142" s="35">
        <f t="shared" ca="1" si="89"/>
        <v>3620585496.3651018</v>
      </c>
      <c r="P142" s="130">
        <f t="shared" ca="1" si="89"/>
        <v>1571755740.8972597</v>
      </c>
      <c r="Q142" s="294">
        <f ca="1"/>
        <v>485231.98329788109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5073777.5688462295</v>
      </c>
      <c r="F143" s="35">
        <f t="shared" ca="1" si="89"/>
        <v>64590630.340870015</v>
      </c>
      <c r="G143" s="35">
        <f t="shared" ca="1" si="89"/>
        <v>403435948.85081673</v>
      </c>
      <c r="H143" s="35">
        <f t="shared" ca="1" si="89"/>
        <v>1523703098.2826049</v>
      </c>
      <c r="I143" s="35">
        <f t="shared" ca="1" si="89"/>
        <v>1419571548.612771</v>
      </c>
      <c r="J143" s="35">
        <f t="shared" ca="1" si="89"/>
        <v>1261785822.7959721</v>
      </c>
      <c r="K143" s="35">
        <f t="shared" ca="1" si="89"/>
        <v>1698959170.8113887</v>
      </c>
      <c r="L143" s="35">
        <f t="shared" ca="1" si="89"/>
        <v>1339958255.692095</v>
      </c>
      <c r="M143" s="35">
        <f t="shared" ca="1" si="89"/>
        <v>3258438727.6363549</v>
      </c>
      <c r="N143" s="35">
        <f t="shared" ca="1" si="89"/>
        <v>3792484199.1921535</v>
      </c>
      <c r="O143" s="35">
        <f t="shared" ca="1" si="89"/>
        <v>4213985418.9461136</v>
      </c>
      <c r="P143" s="130">
        <f t="shared" ca="1" si="89"/>
        <v>1829360411.7166789</v>
      </c>
      <c r="Q143" s="294">
        <f ca="1"/>
        <v>486382.17456991243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5637683.2627669899</v>
      </c>
      <c r="F144" s="35">
        <f t="shared" ca="1" si="89"/>
        <v>71769310.077796325</v>
      </c>
      <c r="G144" s="35">
        <f t="shared" ca="1" si="89"/>
        <v>448274301.65646273</v>
      </c>
      <c r="H144" s="35">
        <f t="shared" ca="1" si="89"/>
        <v>1693049278.9748838</v>
      </c>
      <c r="I144" s="35">
        <f t="shared" ca="1" si="89"/>
        <v>1577344424.6067588</v>
      </c>
      <c r="J144" s="35">
        <f t="shared" ca="1" si="89"/>
        <v>1402022204.925144</v>
      </c>
      <c r="K144" s="35">
        <f t="shared" ca="1" si="89"/>
        <v>1887783520.5507281</v>
      </c>
      <c r="L144" s="35">
        <f t="shared" ca="1" si="89"/>
        <v>1488882815.3023672</v>
      </c>
      <c r="M144" s="35">
        <f t="shared" ca="1" si="89"/>
        <v>3620585496.3651018</v>
      </c>
      <c r="N144" s="35">
        <f t="shared" ca="1" si="89"/>
        <v>4213985418.9461136</v>
      </c>
      <c r="O144" s="35">
        <f t="shared" ca="1" si="89"/>
        <v>12815238862.937695</v>
      </c>
      <c r="P144" s="130">
        <f t="shared" ca="1" si="89"/>
        <v>5563306065.8321819</v>
      </c>
      <c r="Q144" s="294">
        <f ca="1"/>
        <v>540439.26988792897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2447411.0727423783</v>
      </c>
      <c r="F145" s="46">
        <f t="shared" ca="1" si="89"/>
        <v>31156238.472551383</v>
      </c>
      <c r="G145" s="46">
        <f t="shared" ca="1" si="89"/>
        <v>194603250.72633097</v>
      </c>
      <c r="H145" s="46">
        <f t="shared" ca="1" si="89"/>
        <v>734980551.21811628</v>
      </c>
      <c r="I145" s="46">
        <f t="shared" ca="1" si="89"/>
        <v>684751170.00743628</v>
      </c>
      <c r="J145" s="46">
        <f t="shared" ca="1" si="89"/>
        <v>608640909.5072819</v>
      </c>
      <c r="K145" s="46">
        <f t="shared" ca="1" si="89"/>
        <v>819517889.84839904</v>
      </c>
      <c r="L145" s="46">
        <f t="shared" ca="1" si="89"/>
        <v>646348529.76795638</v>
      </c>
      <c r="M145" s="46">
        <f t="shared" ca="1" si="89"/>
        <v>1571755740.8972597</v>
      </c>
      <c r="N145" s="46">
        <f t="shared" ca="1" si="89"/>
        <v>1829360411.7166789</v>
      </c>
      <c r="O145" s="46">
        <f t="shared" ca="1" si="89"/>
        <v>5563306065.8321819</v>
      </c>
      <c r="P145" s="131">
        <f t="shared" ca="1" si="89"/>
        <v>7444283316.0209656</v>
      </c>
      <c r="Q145" s="295">
        <f ca="1"/>
        <v>234613.58001502033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402916.32413877104</v>
      </c>
      <c r="E146" s="261">
        <f ca="1"/>
        <v>557360.96873723913</v>
      </c>
      <c r="F146" s="261">
        <f ca="1"/>
        <v>1013681.2288466815</v>
      </c>
      <c r="G146" s="261">
        <f ca="1"/>
        <v>902693.32281198655</v>
      </c>
      <c r="H146" s="261">
        <f ca="1"/>
        <v>1371031.9548762545</v>
      </c>
      <c r="I146" s="261">
        <f ca="1"/>
        <v>667561.94093731185</v>
      </c>
      <c r="J146" s="261">
        <f ca="1"/>
        <v>511854.81408890005</v>
      </c>
      <c r="K146" s="261">
        <f ca="1"/>
        <v>617123.79680656944</v>
      </c>
      <c r="L146" s="261">
        <f ca="1"/>
        <v>398288.70983470662</v>
      </c>
      <c r="M146" s="261">
        <f ca="1"/>
        <v>485231.98329788109</v>
      </c>
      <c r="N146" s="261">
        <f ca="1"/>
        <v>486382.17456991243</v>
      </c>
      <c r="O146" s="261">
        <f ca="1"/>
        <v>540439.26988792897</v>
      </c>
      <c r="P146" s="262">
        <f ca="1"/>
        <v>234613.58001502033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5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1.3529929463308972E-5</v>
      </c>
      <c r="P152" s="136"/>
      <c r="Q152" s="292">
        <f t="shared" si="93"/>
        <v>1.3529929463308972E-5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1.0637383125825181E-4</v>
      </c>
      <c r="O153" s="136"/>
      <c r="P153" s="136"/>
      <c r="Q153" s="292">
        <f t="shared" si="93"/>
        <v>1.0637383125825181E-4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1.7228689713132698E-3</v>
      </c>
      <c r="N154" s="136"/>
      <c r="O154" s="136"/>
      <c r="P154" s="136"/>
      <c r="Q154" s="292">
        <f t="shared" si="93"/>
        <v>1.7228689713132698E-3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2.8662326817669764E-3</v>
      </c>
      <c r="M155" s="136"/>
      <c r="N155" s="136"/>
      <c r="O155" s="136"/>
      <c r="P155" s="136"/>
      <c r="Q155" s="292">
        <f t="shared" si="93"/>
        <v>2.8662326817669764E-3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1.3280418822085428E-2</v>
      </c>
      <c r="L156" s="136"/>
      <c r="M156" s="136"/>
      <c r="N156" s="136"/>
      <c r="O156" s="136"/>
      <c r="P156" s="136"/>
      <c r="Q156" s="292">
        <f t="shared" si="93"/>
        <v>1.3280418822085428E-2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6.6855484878852595E-3</v>
      </c>
      <c r="K157" s="136"/>
      <c r="L157" s="136"/>
      <c r="M157" s="136"/>
      <c r="N157" s="136"/>
      <c r="O157" s="136"/>
      <c r="P157" s="136"/>
      <c r="Q157" s="292">
        <f t="shared" si="93"/>
        <v>6.6855484878852595E-3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5.2055319970253037E-3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5.2055319970253037E-3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1.9071787674298145E-2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1.9071787674298145E-2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9.1473129006693826E-2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9.1473129006693826E-2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3.1689122304446184E-2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3.1689122304446184E-2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0.38200152337362525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0.38200152337362525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3.0977943394263727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3.0977943394263727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5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1.8716180360116502E-5</v>
      </c>
      <c r="P169" s="296" t="str">
        <f t="shared" ca="1" si="100"/>
        <v/>
      </c>
      <c r="Q169" s="292">
        <f t="shared" ca="1" si="98"/>
        <v>1.8716180360116502E-5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1.1228960300003368E-4</v>
      </c>
      <c r="O170" s="296">
        <f t="shared" ca="1" si="101"/>
        <v>1.0863183472070652E-5</v>
      </c>
      <c r="P170" s="296" t="str">
        <f t="shared" ca="1" si="101"/>
        <v/>
      </c>
      <c r="Q170" s="292">
        <f t="shared" ca="1" si="98"/>
        <v>1.2315278647210434E-4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7.8786980545426434E-4</v>
      </c>
      <c r="N171" s="296">
        <f t="shared" ca="1" si="102"/>
        <v>5.7663756103873597E-5</v>
      </c>
      <c r="O171" s="296">
        <f t="shared" ca="1" si="102"/>
        <v>1.0863183472070652E-5</v>
      </c>
      <c r="P171" s="296" t="str">
        <f t="shared" ca="1" si="102"/>
        <v/>
      </c>
      <c r="Q171" s="292">
        <f t="shared" ca="1" si="98"/>
        <v>8.5639674503020858E-4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1.3660661105997858E-3</v>
      </c>
      <c r="M172" s="296">
        <f t="shared" ca="1" si="103"/>
        <v>2.4723353782973563E-4</v>
      </c>
      <c r="N172" s="296">
        <f t="shared" ca="1" si="103"/>
        <v>5.7663756103873597E-5</v>
      </c>
      <c r="O172" s="296">
        <f t="shared" ca="1" si="103"/>
        <v>1.0863183472070652E-5</v>
      </c>
      <c r="P172" s="296" t="str">
        <f t="shared" ca="1" si="103"/>
        <v/>
      </c>
      <c r="Q172" s="292">
        <f t="shared" ca="1" si="98"/>
        <v>1.6818265880054657E-3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2.0871379754211512E-3</v>
      </c>
      <c r="L173" s="296">
        <f t="shared" ca="1" si="104"/>
        <v>4.4092742740539257E-4</v>
      </c>
      <c r="M173" s="296">
        <f t="shared" ca="1" si="104"/>
        <v>2.4723353782973563E-4</v>
      </c>
      <c r="N173" s="296">
        <f t="shared" ca="1" si="104"/>
        <v>5.7663756103873597E-5</v>
      </c>
      <c r="O173" s="296">
        <f t="shared" ca="1" si="104"/>
        <v>1.0863183472070652E-5</v>
      </c>
      <c r="P173" s="296" t="str">
        <f t="shared" ca="1" si="104"/>
        <v/>
      </c>
      <c r="Q173" s="292">
        <f t="shared" ca="1" si="98"/>
        <v>2.8438258802322234E-3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6.9620734325815943E-4</v>
      </c>
      <c r="K174" s="296">
        <f t="shared" ca="1" si="105"/>
        <v>2.8346372724335047E-4</v>
      </c>
      <c r="L174" s="296">
        <f t="shared" ca="1" si="105"/>
        <v>4.4092742740539257E-4</v>
      </c>
      <c r="M174" s="296">
        <f t="shared" ca="1" si="105"/>
        <v>2.4723353782973563E-4</v>
      </c>
      <c r="N174" s="296">
        <f t="shared" ca="1" si="105"/>
        <v>5.7663756103873597E-5</v>
      </c>
      <c r="O174" s="296">
        <f t="shared" ca="1" si="105"/>
        <v>1.0863183472070652E-5</v>
      </c>
      <c r="P174" s="296" t="str">
        <f t="shared" ca="1" si="105"/>
        <v/>
      </c>
      <c r="Q174" s="292">
        <f t="shared" ca="1" si="98"/>
        <v>1.7363589753125826E-3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5.9192890166294497E-4</v>
      </c>
      <c r="J175" s="296">
        <f t="shared" ca="1" si="106"/>
        <v>6.566251660094599E-5</v>
      </c>
      <c r="K175" s="296">
        <f t="shared" ca="1" si="106"/>
        <v>2.8346372724335047E-4</v>
      </c>
      <c r="L175" s="296">
        <f t="shared" ca="1" si="106"/>
        <v>4.4092742740539257E-4</v>
      </c>
      <c r="M175" s="296">
        <f t="shared" ca="1" si="106"/>
        <v>2.4723353782973563E-4</v>
      </c>
      <c r="N175" s="296">
        <f t="shared" ca="1" si="106"/>
        <v>5.7663756103873597E-5</v>
      </c>
      <c r="O175" s="296">
        <f t="shared" ca="1" si="106"/>
        <v>1.0863183472070652E-5</v>
      </c>
      <c r="P175" s="296" t="str">
        <f t="shared" ca="1" si="106"/>
        <v/>
      </c>
      <c r="Q175" s="292">
        <f t="shared" ca="1" si="98"/>
        <v>1.6977430503183138E-3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1.2567497937886159E-3</v>
      </c>
      <c r="I176" s="296">
        <f t="shared" ca="1" si="107"/>
        <v>6.0436772364118655E-5</v>
      </c>
      <c r="J176" s="296">
        <f t="shared" ca="1" si="107"/>
        <v>6.566251660094599E-5</v>
      </c>
      <c r="K176" s="296">
        <f t="shared" ca="1" si="107"/>
        <v>2.8346372724335047E-4</v>
      </c>
      <c r="L176" s="296">
        <f t="shared" ca="1" si="107"/>
        <v>4.4092742740539257E-4</v>
      </c>
      <c r="M176" s="296">
        <f t="shared" ca="1" si="107"/>
        <v>2.4723353782973563E-4</v>
      </c>
      <c r="N176" s="296">
        <f t="shared" ca="1" si="107"/>
        <v>5.7663756103873597E-5</v>
      </c>
      <c r="O176" s="296">
        <f t="shared" ca="1" si="107"/>
        <v>1.0863183472070652E-5</v>
      </c>
      <c r="P176" s="296" t="str">
        <f t="shared" ca="1" si="107"/>
        <v/>
      </c>
      <c r="Q176" s="292">
        <f t="shared" ca="1" si="98"/>
        <v>2.4230007148081036E-3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6.889499079874772E-3</v>
      </c>
      <c r="H177" s="296">
        <f t="shared" ca="1" si="108"/>
        <v>7.7694720865542773E-5</v>
      </c>
      <c r="I177" s="296">
        <f t="shared" ca="1" si="108"/>
        <v>6.0436772364118655E-5</v>
      </c>
      <c r="J177" s="296">
        <f t="shared" ca="1" si="108"/>
        <v>6.566251660094599E-5</v>
      </c>
      <c r="K177" s="296">
        <f t="shared" ca="1" si="108"/>
        <v>2.8346372724335047E-4</v>
      </c>
      <c r="L177" s="296">
        <f t="shared" ca="1" si="108"/>
        <v>4.4092742740539257E-4</v>
      </c>
      <c r="M177" s="296">
        <f t="shared" ca="1" si="108"/>
        <v>2.4723353782973563E-4</v>
      </c>
      <c r="N177" s="296">
        <f t="shared" ca="1" si="108"/>
        <v>5.7663756103873597E-5</v>
      </c>
      <c r="O177" s="296">
        <f t="shared" ca="1" si="108"/>
        <v>1.0863183472070652E-5</v>
      </c>
      <c r="P177" s="296" t="str">
        <f t="shared" ca="1" si="108"/>
        <v/>
      </c>
      <c r="Q177" s="292">
        <f t="shared" ca="1" si="98"/>
        <v>8.1334447217598031E-3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2.2248255554901232E-3</v>
      </c>
      <c r="G178" s="296">
        <f t="shared" ca="1" si="109"/>
        <v>4.8255316571880715E-4</v>
      </c>
      <c r="H178" s="296">
        <f t="shared" ca="1" si="109"/>
        <v>7.7694720865542773E-5</v>
      </c>
      <c r="I178" s="296">
        <f t="shared" ca="1" si="109"/>
        <v>6.0436772364118655E-5</v>
      </c>
      <c r="J178" s="296">
        <f t="shared" ca="1" si="109"/>
        <v>6.566251660094599E-5</v>
      </c>
      <c r="K178" s="296">
        <f t="shared" ca="1" si="109"/>
        <v>2.8346372724335047E-4</v>
      </c>
      <c r="L178" s="296">
        <f t="shared" ca="1" si="109"/>
        <v>4.4092742740539257E-4</v>
      </c>
      <c r="M178" s="296">
        <f t="shared" ca="1" si="109"/>
        <v>2.4723353782973563E-4</v>
      </c>
      <c r="N178" s="296">
        <f t="shared" ca="1" si="109"/>
        <v>5.7663756103873597E-5</v>
      </c>
      <c r="O178" s="296">
        <f t="shared" ca="1" si="109"/>
        <v>1.0863183472070652E-5</v>
      </c>
      <c r="P178" s="296" t="str">
        <f t="shared" ca="1" si="109"/>
        <v/>
      </c>
      <c r="Q178" s="292">
        <f t="shared" ca="1" si="98"/>
        <v>3.9513243630939603E-3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2.7845303741289414E-2</v>
      </c>
      <c r="F179" s="296">
        <f t="shared" ca="1" si="110"/>
        <v>1.4595318636463902E-4</v>
      </c>
      <c r="G179" s="296">
        <f t="shared" ca="1" si="110"/>
        <v>4.8255316571880715E-4</v>
      </c>
      <c r="H179" s="296">
        <f t="shared" ca="1" si="110"/>
        <v>7.7694720865542773E-5</v>
      </c>
      <c r="I179" s="296">
        <f t="shared" ca="1" si="110"/>
        <v>6.0436772364118655E-5</v>
      </c>
      <c r="J179" s="296">
        <f t="shared" ca="1" si="110"/>
        <v>6.566251660094599E-5</v>
      </c>
      <c r="K179" s="296">
        <f t="shared" ca="1" si="110"/>
        <v>2.8346372724335047E-4</v>
      </c>
      <c r="L179" s="296">
        <f t="shared" ca="1" si="110"/>
        <v>4.4092742740539257E-4</v>
      </c>
      <c r="M179" s="296">
        <f t="shared" ca="1" si="110"/>
        <v>2.4723353782973563E-4</v>
      </c>
      <c r="N179" s="296">
        <f t="shared" ca="1" si="110"/>
        <v>5.7663756103873597E-5</v>
      </c>
      <c r="O179" s="296">
        <f t="shared" ca="1" si="110"/>
        <v>1.0863183472070652E-5</v>
      </c>
      <c r="P179" s="296" t="str">
        <f t="shared" ca="1" si="110"/>
        <v/>
      </c>
      <c r="Q179" s="292">
        <f t="shared" ca="1" si="98"/>
        <v>2.9717755735257891E-2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9.1366967784262912E-2</v>
      </c>
      <c r="E180" s="297">
        <f t="shared" ca="1" si="111"/>
        <v>1.8918310186826629E-3</v>
      </c>
      <c r="F180" s="297">
        <f t="shared" ca="1" si="111"/>
        <v>1.4595318636463902E-4</v>
      </c>
      <c r="G180" s="297">
        <f t="shared" ca="1" si="111"/>
        <v>4.8255316571880715E-4</v>
      </c>
      <c r="H180" s="297">
        <f t="shared" ca="1" si="111"/>
        <v>7.7694720865542773E-5</v>
      </c>
      <c r="I180" s="297">
        <f t="shared" ca="1" si="111"/>
        <v>6.0436772364118655E-5</v>
      </c>
      <c r="J180" s="297">
        <f t="shared" ca="1" si="111"/>
        <v>6.566251660094599E-5</v>
      </c>
      <c r="K180" s="297">
        <f t="shared" ca="1" si="111"/>
        <v>2.8346372724335047E-4</v>
      </c>
      <c r="L180" s="297">
        <f t="shared" ca="1" si="111"/>
        <v>4.4092742740539257E-4</v>
      </c>
      <c r="M180" s="297">
        <f t="shared" ca="1" si="111"/>
        <v>2.4723353782973563E-4</v>
      </c>
      <c r="N180" s="297">
        <f t="shared" ca="1" si="111"/>
        <v>5.7663756103873597E-5</v>
      </c>
      <c r="O180" s="297">
        <f t="shared" ca="1" si="111"/>
        <v>1.0863183472070652E-5</v>
      </c>
      <c r="P180" s="297" t="str">
        <f t="shared" ca="1" si="111"/>
        <v/>
      </c>
      <c r="Q180" s="293">
        <f t="shared" ca="1" si="98"/>
        <v>9.5131250796914049E-2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5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402916.32413877104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5814204.8142081397</v>
      </c>
      <c r="F186" s="35">
        <f t="shared" ca="1" si="113"/>
        <v>10574386.459435292</v>
      </c>
      <c r="G186" s="35">
        <f t="shared" ca="1" si="113"/>
        <v>9416597.4254313223</v>
      </c>
      <c r="H186" s="35">
        <f t="shared" ca="1" si="113"/>
        <v>14302150.741798284</v>
      </c>
      <c r="I186" s="35">
        <f t="shared" ca="1" si="113"/>
        <v>6963784.8153835442</v>
      </c>
      <c r="J186" s="35">
        <f t="shared" ca="1" si="113"/>
        <v>5339499.6980032632</v>
      </c>
      <c r="K186" s="35">
        <f t="shared" ca="1" si="113"/>
        <v>6437630.8202641988</v>
      </c>
      <c r="L186" s="35">
        <f t="shared" ca="1" si="113"/>
        <v>4154815.7550612823</v>
      </c>
      <c r="M186" s="35">
        <f t="shared" ca="1" si="113"/>
        <v>5061779.1548807593</v>
      </c>
      <c r="N186" s="35">
        <f t="shared" ca="1" si="113"/>
        <v>5073777.5688462295</v>
      </c>
      <c r="O186" s="35">
        <f t="shared" ca="1" si="113"/>
        <v>5637683.2627669899</v>
      </c>
      <c r="P186" s="130">
        <f t="shared" ca="1" si="113"/>
        <v>2447411.0727423783</v>
      </c>
      <c r="Q186" s="294">
        <f ca="1"/>
        <v>557360.96873723913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10574386.459435292</v>
      </c>
      <c r="F187" s="35">
        <f t="shared" ca="1" si="113"/>
        <v>126545600.63053013</v>
      </c>
      <c r="G187" s="35">
        <f t="shared" ca="1" si="113"/>
        <v>112690129.27306494</v>
      </c>
      <c r="H187" s="35">
        <f t="shared" ca="1" si="113"/>
        <v>171156431.90005937</v>
      </c>
      <c r="I187" s="35">
        <f t="shared" ca="1" si="113"/>
        <v>83336875.903392807</v>
      </c>
      <c r="J187" s="35">
        <f t="shared" ca="1" si="113"/>
        <v>63898761.308033518</v>
      </c>
      <c r="K187" s="35">
        <f t="shared" ca="1" si="113"/>
        <v>77040295.615548253</v>
      </c>
      <c r="L187" s="35">
        <f t="shared" ca="1" si="113"/>
        <v>49721433.697392754</v>
      </c>
      <c r="M187" s="35">
        <f t="shared" ca="1" si="113"/>
        <v>60575229.198469296</v>
      </c>
      <c r="N187" s="35">
        <f t="shared" ca="1" si="113"/>
        <v>60718816.394539602</v>
      </c>
      <c r="O187" s="35">
        <f t="shared" ca="1" si="113"/>
        <v>67467178.108944863</v>
      </c>
      <c r="P187" s="130">
        <f t="shared" ca="1" si="113"/>
        <v>29288612.193064667</v>
      </c>
      <c r="Q187" s="294">
        <f ca="1"/>
        <v>1013681.2288466815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9416597.4254313223</v>
      </c>
      <c r="F188" s="35">
        <f t="shared" ca="1" si="113"/>
        <v>112690129.27306494</v>
      </c>
      <c r="G188" s="35">
        <f t="shared" ca="1" si="113"/>
        <v>697839370.96708488</v>
      </c>
      <c r="H188" s="35">
        <f t="shared" ca="1" si="113"/>
        <v>1059894930.8567033</v>
      </c>
      <c r="I188" s="35">
        <f t="shared" ca="1" si="113"/>
        <v>516067852.91607577</v>
      </c>
      <c r="J188" s="35">
        <f t="shared" ca="1" si="113"/>
        <v>395696337.24284059</v>
      </c>
      <c r="K188" s="35">
        <f t="shared" ca="1" si="113"/>
        <v>477075958.45595086</v>
      </c>
      <c r="L188" s="35">
        <f t="shared" ca="1" si="113"/>
        <v>307902513.19077641</v>
      </c>
      <c r="M188" s="35">
        <f t="shared" ca="1" si="113"/>
        <v>375115195.20592606</v>
      </c>
      <c r="N188" s="35">
        <f t="shared" ca="1" si="113"/>
        <v>376004366.23830485</v>
      </c>
      <c r="O188" s="35">
        <f t="shared" ca="1" si="113"/>
        <v>417793940.21623206</v>
      </c>
      <c r="P188" s="130">
        <f t="shared" ca="1" si="113"/>
        <v>181371224.26917282</v>
      </c>
      <c r="Q188" s="294">
        <f ca="1"/>
        <v>902693.32281198655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14302150.741798284</v>
      </c>
      <c r="F189" s="35">
        <f t="shared" ca="1" si="113"/>
        <v>171156431.90005937</v>
      </c>
      <c r="G189" s="35">
        <f t="shared" ca="1" si="113"/>
        <v>1059894930.8567033</v>
      </c>
      <c r="H189" s="35">
        <f t="shared" ca="1" si="113"/>
        <v>3161377573.5234132</v>
      </c>
      <c r="I189" s="35">
        <f t="shared" ca="1" si="113"/>
        <v>1539289687.2396085</v>
      </c>
      <c r="J189" s="35">
        <f t="shared" ca="1" si="113"/>
        <v>1180254278.1044776</v>
      </c>
      <c r="K189" s="35">
        <f t="shared" ca="1" si="113"/>
        <v>1422987498.1199813</v>
      </c>
      <c r="L189" s="35">
        <f t="shared" ca="1" si="113"/>
        <v>918389240.00328064</v>
      </c>
      <c r="M189" s="35">
        <f t="shared" ca="1" si="113"/>
        <v>1118866343.3396511</v>
      </c>
      <c r="N189" s="35">
        <f t="shared" ca="1" si="113"/>
        <v>1121518498.075892</v>
      </c>
      <c r="O189" s="35">
        <f t="shared" ca="1" si="113"/>
        <v>1246165402.3441584</v>
      </c>
      <c r="P189" s="130">
        <f t="shared" ca="1" si="113"/>
        <v>540980906.87497509</v>
      </c>
      <c r="Q189" s="294">
        <f ca="1"/>
        <v>1371031.9548762545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6963784.8153835442</v>
      </c>
      <c r="F190" s="35">
        <f t="shared" ca="1" si="113"/>
        <v>83336875.903392807</v>
      </c>
      <c r="G190" s="35">
        <f t="shared" ca="1" si="113"/>
        <v>516067852.91607577</v>
      </c>
      <c r="H190" s="35">
        <f t="shared" ca="1" si="113"/>
        <v>1539289687.2396085</v>
      </c>
      <c r="I190" s="35">
        <f t="shared" ca="1" si="113"/>
        <v>1267319564.996233</v>
      </c>
      <c r="J190" s="35">
        <f t="shared" ca="1" si="113"/>
        <v>971720495.96111989</v>
      </c>
      <c r="K190" s="35">
        <f t="shared" ca="1" si="113"/>
        <v>1171566282.8524981</v>
      </c>
      <c r="L190" s="35">
        <f t="shared" ca="1" si="113"/>
        <v>756123205.25928724</v>
      </c>
      <c r="M190" s="35">
        <f t="shared" ca="1" si="113"/>
        <v>921178917.31799161</v>
      </c>
      <c r="N190" s="35">
        <f t="shared" ca="1" si="113"/>
        <v>923362474.84747958</v>
      </c>
      <c r="O190" s="35">
        <f t="shared" ca="1" si="113"/>
        <v>1025986082.2197008</v>
      </c>
      <c r="P190" s="130">
        <f t="shared" ca="1" si="113"/>
        <v>445397440.9466306</v>
      </c>
      <c r="Q190" s="294">
        <f ca="1"/>
        <v>667561.94093731185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5339499.6980032632</v>
      </c>
      <c r="F191" s="35">
        <f t="shared" ca="1" si="113"/>
        <v>63898761.308033518</v>
      </c>
      <c r="G191" s="35">
        <f t="shared" ca="1" si="113"/>
        <v>395696337.24284059</v>
      </c>
      <c r="H191" s="35">
        <f t="shared" ca="1" si="113"/>
        <v>1180254278.1044776</v>
      </c>
      <c r="I191" s="35">
        <f t="shared" ca="1" si="113"/>
        <v>971720495.96111989</v>
      </c>
      <c r="J191" s="35">
        <f t="shared" ca="1" si="113"/>
        <v>454917978.68850034</v>
      </c>
      <c r="K191" s="35">
        <f t="shared" ca="1" si="113"/>
        <v>548477229.31654942</v>
      </c>
      <c r="L191" s="35">
        <f t="shared" ca="1" si="113"/>
        <v>353984547.62015021</v>
      </c>
      <c r="M191" s="35">
        <f t="shared" ca="1" si="113"/>
        <v>431256573.07688326</v>
      </c>
      <c r="N191" s="35">
        <f t="shared" ca="1" si="113"/>
        <v>432278821.32809693</v>
      </c>
      <c r="O191" s="35">
        <f t="shared" ca="1" si="113"/>
        <v>480322805.40123016</v>
      </c>
      <c r="P191" s="130">
        <f t="shared" ca="1" si="113"/>
        <v>208516033.56175274</v>
      </c>
      <c r="Q191" s="294">
        <f ca="1"/>
        <v>511854.81408890005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6437630.8202641988</v>
      </c>
      <c r="F192" s="35">
        <f t="shared" ca="1" si="113"/>
        <v>77040295.615548253</v>
      </c>
      <c r="G192" s="35">
        <f t="shared" ca="1" si="113"/>
        <v>477075958.45595086</v>
      </c>
      <c r="H192" s="35">
        <f t="shared" ca="1" si="113"/>
        <v>1422987498.1199813</v>
      </c>
      <c r="I192" s="35">
        <f t="shared" ca="1" si="113"/>
        <v>1171566282.8524981</v>
      </c>
      <c r="J192" s="35">
        <f t="shared" ca="1" si="113"/>
        <v>548477229.31654942</v>
      </c>
      <c r="K192" s="35">
        <f t="shared" ca="1" si="113"/>
        <v>646571486.2589612</v>
      </c>
      <c r="L192" s="35">
        <f t="shared" ca="1" si="113"/>
        <v>417294105.99719238</v>
      </c>
      <c r="M192" s="35">
        <f t="shared" ca="1" si="113"/>
        <v>508386107.04171532</v>
      </c>
      <c r="N192" s="35">
        <f t="shared" ca="1" si="113"/>
        <v>509591182.7235927</v>
      </c>
      <c r="O192" s="35">
        <f t="shared" ca="1" si="113"/>
        <v>566227754.90485883</v>
      </c>
      <c r="P192" s="130">
        <f t="shared" ca="1" si="113"/>
        <v>245808785.7117497</v>
      </c>
      <c r="Q192" s="294">
        <f ca="1"/>
        <v>617123.79680656944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4154815.7550612823</v>
      </c>
      <c r="F193" s="35">
        <f t="shared" ca="1" si="113"/>
        <v>49721433.697392754</v>
      </c>
      <c r="G193" s="35">
        <f t="shared" ca="1" si="113"/>
        <v>307902513.19077641</v>
      </c>
      <c r="H193" s="35">
        <f t="shared" ca="1" si="113"/>
        <v>918389240.00328064</v>
      </c>
      <c r="I193" s="35">
        <f t="shared" ca="1" si="113"/>
        <v>756123205.25928724</v>
      </c>
      <c r="J193" s="35">
        <f t="shared" ca="1" si="113"/>
        <v>353984547.62015021</v>
      </c>
      <c r="K193" s="35">
        <f t="shared" ca="1" si="113"/>
        <v>417294105.99719238</v>
      </c>
      <c r="L193" s="35">
        <f t="shared" ca="1" si="113"/>
        <v>384370044.32588422</v>
      </c>
      <c r="M193" s="35">
        <f t="shared" ca="1" si="113"/>
        <v>468274983.25510162</v>
      </c>
      <c r="N193" s="35">
        <f t="shared" ca="1" si="113"/>
        <v>469384979.74583167</v>
      </c>
      <c r="O193" s="35">
        <f t="shared" ca="1" si="113"/>
        <v>521552986.54707289</v>
      </c>
      <c r="P193" s="130">
        <f t="shared" ca="1" si="113"/>
        <v>226414733.64196691</v>
      </c>
      <c r="Q193" s="294">
        <f ca="1"/>
        <v>398288.70983470662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5061779.1548807593</v>
      </c>
      <c r="F194" s="35">
        <f t="shared" ca="1" si="113"/>
        <v>60575229.198469296</v>
      </c>
      <c r="G194" s="35">
        <f t="shared" ca="1" si="113"/>
        <v>375115195.20592606</v>
      </c>
      <c r="H194" s="35">
        <f t="shared" ca="1" si="113"/>
        <v>1118866343.3396511</v>
      </c>
      <c r="I194" s="35">
        <f t="shared" ca="1" si="113"/>
        <v>921178917.31799161</v>
      </c>
      <c r="J194" s="35">
        <f t="shared" ca="1" si="113"/>
        <v>431256573.07688326</v>
      </c>
      <c r="K194" s="35">
        <f t="shared" ca="1" si="113"/>
        <v>508386107.04171532</v>
      </c>
      <c r="L194" s="35">
        <f t="shared" ca="1" si="113"/>
        <v>468274983.25510162</v>
      </c>
      <c r="M194" s="35">
        <f t="shared" ca="1" si="113"/>
        <v>1915020191.0172451</v>
      </c>
      <c r="N194" s="35">
        <f t="shared" ca="1" si="113"/>
        <v>1919559544.5332716</v>
      </c>
      <c r="O194" s="35">
        <f t="shared" ca="1" si="113"/>
        <v>2132901683.0670271</v>
      </c>
      <c r="P194" s="130">
        <f t="shared" ca="1" si="113"/>
        <v>925927717.62900782</v>
      </c>
      <c r="Q194" s="294">
        <f ca="1"/>
        <v>485231.98329788109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5073777.5688462295</v>
      </c>
      <c r="F195" s="35">
        <f t="shared" ca="1" si="113"/>
        <v>60718816.394539602</v>
      </c>
      <c r="G195" s="35">
        <f t="shared" ca="1" si="113"/>
        <v>376004366.23830485</v>
      </c>
      <c r="H195" s="35">
        <f t="shared" ca="1" si="113"/>
        <v>1121518498.075892</v>
      </c>
      <c r="I195" s="35">
        <f t="shared" ca="1" si="113"/>
        <v>923362474.84747958</v>
      </c>
      <c r="J195" s="35">
        <f t="shared" ca="1" si="113"/>
        <v>432278821.32809693</v>
      </c>
      <c r="K195" s="35">
        <f t="shared" ca="1" si="113"/>
        <v>509591182.7235927</v>
      </c>
      <c r="L195" s="35">
        <f t="shared" ca="1" si="113"/>
        <v>469384979.74583167</v>
      </c>
      <c r="M195" s="35">
        <f t="shared" ca="1" si="113"/>
        <v>1919559544.5332716</v>
      </c>
      <c r="N195" s="35">
        <f t="shared" ca="1" si="113"/>
        <v>934755399.39526808</v>
      </c>
      <c r="O195" s="35">
        <f t="shared" ca="1" si="113"/>
        <v>1038645229.9977616</v>
      </c>
      <c r="P195" s="130">
        <f t="shared" ca="1" si="113"/>
        <v>450892985.30403072</v>
      </c>
      <c r="Q195" s="294">
        <f ca="1"/>
        <v>486382.17456991243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5637683.2627669899</v>
      </c>
      <c r="F196" s="35">
        <f t="shared" ca="1" si="113"/>
        <v>67467178.108944863</v>
      </c>
      <c r="G196" s="35">
        <f t="shared" ca="1" si="113"/>
        <v>417793940.21623206</v>
      </c>
      <c r="H196" s="35">
        <f t="shared" ca="1" si="113"/>
        <v>1246165402.3441584</v>
      </c>
      <c r="I196" s="35">
        <f t="shared" ca="1" si="113"/>
        <v>1025986082.2197008</v>
      </c>
      <c r="J196" s="35">
        <f t="shared" ca="1" si="113"/>
        <v>480322805.40123016</v>
      </c>
      <c r="K196" s="35">
        <f t="shared" ca="1" si="113"/>
        <v>566227754.90485883</v>
      </c>
      <c r="L196" s="35">
        <f t="shared" ca="1" si="113"/>
        <v>521552986.54707289</v>
      </c>
      <c r="M196" s="35">
        <f t="shared" ca="1" si="113"/>
        <v>2132901683.0670271</v>
      </c>
      <c r="N196" s="35">
        <f t="shared" ca="1" si="113"/>
        <v>1038645229.9977616</v>
      </c>
      <c r="O196" s="35">
        <f t="shared" ca="1" si="113"/>
        <v>8679801751.1307697</v>
      </c>
      <c r="P196" s="130">
        <f t="shared" ca="1" si="113"/>
        <v>3768044766.7611589</v>
      </c>
      <c r="Q196" s="294">
        <f ca="1"/>
        <v>540439.26988792897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2447411.0727423783</v>
      </c>
      <c r="F197" s="46">
        <f t="shared" ca="1" si="113"/>
        <v>29288612.193064667</v>
      </c>
      <c r="G197" s="46">
        <f t="shared" ca="1" si="113"/>
        <v>181371224.26917282</v>
      </c>
      <c r="H197" s="46">
        <f t="shared" ca="1" si="113"/>
        <v>540980906.87497509</v>
      </c>
      <c r="I197" s="46">
        <f t="shared" ca="1" si="113"/>
        <v>445397440.9466306</v>
      </c>
      <c r="J197" s="46">
        <f t="shared" ca="1" si="113"/>
        <v>208516033.56175274</v>
      </c>
      <c r="K197" s="46">
        <f t="shared" ca="1" si="113"/>
        <v>245808785.7117497</v>
      </c>
      <c r="L197" s="46">
        <f t="shared" ca="1" si="113"/>
        <v>226414733.64196691</v>
      </c>
      <c r="M197" s="46">
        <f t="shared" ca="1" si="113"/>
        <v>925927717.62900782</v>
      </c>
      <c r="N197" s="46">
        <f t="shared" ca="1" si="113"/>
        <v>450892985.30403072</v>
      </c>
      <c r="O197" s="46">
        <f t="shared" ca="1" si="113"/>
        <v>3768044766.7611589</v>
      </c>
      <c r="P197" s="131">
        <f t="shared" ca="1" si="113"/>
        <v>5236360040.5395565</v>
      </c>
      <c r="Q197" s="295">
        <f ca="1"/>
        <v>234613.58001502033</v>
      </c>
    </row>
    <row r="198" spans="1:30" ht="15.6">
      <c r="C198" s="95" t="s">
        <v>192</v>
      </c>
      <c r="D198" s="260">
        <f t="array" aca="1" ref="D198:P198" ca="1">TRANSPOSE(Q185:Q197)</f>
        <v>402916.32413877104</v>
      </c>
      <c r="E198" s="261">
        <f ca="1"/>
        <v>557360.96873723913</v>
      </c>
      <c r="F198" s="261">
        <f ca="1"/>
        <v>1013681.2288466815</v>
      </c>
      <c r="G198" s="261">
        <f ca="1"/>
        <v>902693.32281198655</v>
      </c>
      <c r="H198" s="261">
        <f ca="1"/>
        <v>1371031.9548762545</v>
      </c>
      <c r="I198" s="261">
        <f ca="1"/>
        <v>667561.94093731185</v>
      </c>
      <c r="J198" s="261">
        <f ca="1"/>
        <v>511854.81408890005</v>
      </c>
      <c r="K198" s="261">
        <f ca="1"/>
        <v>617123.79680656944</v>
      </c>
      <c r="L198" s="261">
        <f ca="1"/>
        <v>398288.70983470662</v>
      </c>
      <c r="M198" s="261">
        <f ca="1"/>
        <v>485231.98329788109</v>
      </c>
      <c r="N198" s="261">
        <f ca="1"/>
        <v>486382.17456991243</v>
      </c>
      <c r="O198" s="261">
        <f ca="1"/>
        <v>540439.26988792897</v>
      </c>
      <c r="P198" s="262">
        <f ca="1"/>
        <v>234613.58001502033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94" priority="15" stopIfTrue="1" operator="lessThan">
      <formula>1</formula>
    </cfRule>
  </conditionalFormatting>
  <conditionalFormatting sqref="D133:P145 D185:P197">
    <cfRule type="expression" dxfId="93" priority="14">
      <formula>$C133=D$132</formula>
    </cfRule>
  </conditionalFormatting>
  <conditionalFormatting sqref="R77:AA78">
    <cfRule type="expression" dxfId="92" priority="16">
      <formula>AND(#REF!&lt;=$J$1, $C77+#REF!&gt;27)</formula>
    </cfRule>
  </conditionalFormatting>
  <conditionalFormatting sqref="D77:P77">
    <cfRule type="expression" dxfId="91" priority="17">
      <formula>AND(D$63&lt;=$J$1, $C77+D$63&gt;27)</formula>
    </cfRule>
  </conditionalFormatting>
  <conditionalFormatting sqref="D146:P146 D198:P198">
    <cfRule type="expression" dxfId="90" priority="18">
      <formula>AND(D$63&lt;=$J$1-1, $C146+D$63&gt;26)</formula>
    </cfRule>
  </conditionalFormatting>
  <conditionalFormatting sqref="Q77:Q78">
    <cfRule type="expression" dxfId="89" priority="19">
      <formula>AND(#REF!&lt;=$J$1, $C77+#REF!&gt;27)</formula>
    </cfRule>
  </conditionalFormatting>
  <conditionalFormatting sqref="E97:Q97">
    <cfRule type="cellIs" dxfId="88" priority="13" stopIfTrue="1" operator="lessThan">
      <formula>1</formula>
    </cfRule>
  </conditionalFormatting>
  <conditionalFormatting sqref="E114:Q114">
    <cfRule type="cellIs" dxfId="87" priority="11" stopIfTrue="1" operator="lessThan">
      <formula>1</formula>
    </cfRule>
  </conditionalFormatting>
  <conditionalFormatting sqref="K5">
    <cfRule type="cellIs" dxfId="86" priority="12" stopIfTrue="1" operator="lessThan">
      <formula>1</formula>
    </cfRule>
  </conditionalFormatting>
  <conditionalFormatting sqref="O5">
    <cfRule type="cellIs" dxfId="85" priority="10" stopIfTrue="1" operator="lessThan">
      <formula>1</formula>
    </cfRule>
  </conditionalFormatting>
  <conditionalFormatting sqref="E149:Q149">
    <cfRule type="cellIs" dxfId="84" priority="9" stopIfTrue="1" operator="lessThan">
      <formula>1</formula>
    </cfRule>
  </conditionalFormatting>
  <conditionalFormatting sqref="E166:Q166">
    <cfRule type="cellIs" dxfId="83" priority="8" stopIfTrue="1" operator="lessThan">
      <formula>1</formula>
    </cfRule>
  </conditionalFormatting>
  <conditionalFormatting sqref="Q183">
    <cfRule type="cellIs" dxfId="82" priority="7" stopIfTrue="1" operator="lessThan">
      <formula>1</formula>
    </cfRule>
  </conditionalFormatting>
  <conditionalFormatting sqref="E96:Q96">
    <cfRule type="cellIs" dxfId="81" priority="6" stopIfTrue="1" operator="lessThan">
      <formula>1</formula>
    </cfRule>
  </conditionalFormatting>
  <conditionalFormatting sqref="E113:Q113">
    <cfRule type="cellIs" dxfId="80" priority="5" stopIfTrue="1" operator="lessThan">
      <formula>1</formula>
    </cfRule>
  </conditionalFormatting>
  <conditionalFormatting sqref="Q130">
    <cfRule type="cellIs" dxfId="79" priority="4" stopIfTrue="1" operator="lessThan">
      <formula>1</formula>
    </cfRule>
  </conditionalFormatting>
  <conditionalFormatting sqref="E148:Q148">
    <cfRule type="cellIs" dxfId="78" priority="3" stopIfTrue="1" operator="lessThan">
      <formula>1</formula>
    </cfRule>
  </conditionalFormatting>
  <conditionalFormatting sqref="E165:Q165">
    <cfRule type="cellIs" dxfId="77" priority="2" stopIfTrue="1" operator="lessThan">
      <formula>1</formula>
    </cfRule>
  </conditionalFormatting>
  <conditionalFormatting sqref="Q182">
    <cfRule type="cellIs" dxfId="76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F94E-558A-4A1B-ADDE-644470006144}">
  <sheetPr codeName="Sheet31">
    <tabColor theme="9" tint="0.79998168889431442"/>
    <pageSetUpPr fitToPage="1"/>
  </sheetPr>
  <dimension ref="A1:AP202"/>
  <sheetViews>
    <sheetView topLeftCell="A49" zoomScaleNormal="100" workbookViewId="0">
      <selection activeCell="O52" sqref="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200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6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6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-1.7373819078712941E-2</v>
      </c>
      <c r="E9" s="150">
        <f ca="1">SUMPRODUCT(J40:J52, M40:M52)</f>
        <v>-4.1521373879060165E-3</v>
      </c>
      <c r="F9" s="150" cm="1">
        <f t="array" aca="1" ref="F9" ca="1">MMULT(TRANSPOSE(S183:S195), MMULT(D183:P195, S183:S195))</f>
        <v>3.3220541026779404E-3</v>
      </c>
      <c r="G9" s="160" cm="1">
        <f t="array" aca="1" ref="G9" ca="1">MMULT(TRANSPOSE(R183:R195), MMULT(D183:P195, R183:R195))</f>
        <v>2.5382640825112319E-4</v>
      </c>
      <c r="H9" s="151">
        <f ca="1">$E$53*SQRT(EXP(2*D9+2*F9)-EXP(2*D9+F9))</f>
        <v>503654.17930474051</v>
      </c>
      <c r="I9" s="47">
        <f ca="1">IFERROR(H9/$G$53,"")</f>
        <v>0.15686131159702893</v>
      </c>
      <c r="J9" s="151">
        <f ca="1">$E$53*SQRT(EXP(2*E9+2*G9)-EXP(2*E9+G9))</f>
        <v>140747.31286176166</v>
      </c>
      <c r="K9" s="47">
        <f ca="1">IFERROR(J9/$G$53,"")</f>
        <v>4.3835252453836855E-2</v>
      </c>
      <c r="L9" s="58">
        <f ca="1">SQRT(SUMSQ(L18:L31))</f>
        <v>23800.703615943585</v>
      </c>
      <c r="M9" s="46">
        <f ca="1">SQRT(SUMSQ(M18:M31))</f>
        <v>15213.691540035123</v>
      </c>
      <c r="N9" s="46">
        <f ca="1">SQRT(L9^2+H9^2)</f>
        <v>504216.22923478542</v>
      </c>
      <c r="O9" s="131">
        <f ca="1">SQRT(M9^2+J9^2)</f>
        <v>141567.16599579845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-1.7373819078712941E-2</v>
      </c>
      <c r="E10" s="154">
        <f ca="1">SUMPRODUCT(J40:J52, M40:M52)</f>
        <v>-4.1521373879060165E-3</v>
      </c>
      <c r="F10" s="154" cm="1">
        <f t="array" aca="1" ref="F10" ca="1">MMULT(TRANSPOSE(S166:S178), MMULT(D166:P178, S166:S178))</f>
        <v>5.97262132282939E-3</v>
      </c>
      <c r="G10" s="159" cm="1">
        <f t="array" aca="1" ref="G10" ca="1">MMULT(TRANSPOSE(R166:R178), MMULT(D166:P178, R166:R178))</f>
        <v>2.9579588411607821E-4</v>
      </c>
      <c r="H10" s="156">
        <f ca="1">$E$53*SQRT(EXP(2*D10+2*F10)-EXP(2*D10+F10))</f>
        <v>676667.23768202914</v>
      </c>
      <c r="I10" s="157">
        <f ca="1">IFERROR(H10/$G$53,"")</f>
        <v>0.21074561629581731</v>
      </c>
      <c r="J10" s="156">
        <f ca="1">$E$53*SQRT(EXP(2*E10+2*G10)-EXP(2*E10+G10))</f>
        <v>151943.26127806801</v>
      </c>
      <c r="K10" s="157">
        <f ca="1">IFERROR(J10/$G$53,"")</f>
        <v>4.7322190963071151E-2</v>
      </c>
      <c r="L10" s="362">
        <f ca="1">L9</f>
        <v>23800.703615943585</v>
      </c>
      <c r="M10" s="155">
        <f ca="1">M9</f>
        <v>15213.691540035123</v>
      </c>
      <c r="N10" s="155">
        <f ca="1">SQRT(L10^2+H10^2)</f>
        <v>677085.68441877561</v>
      </c>
      <c r="O10" s="158">
        <f ca="1">SQRT(M10^2+J10^2)</f>
        <v>152703.01587752148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-1.7373819078712941E-2</v>
      </c>
      <c r="E11" s="154">
        <f ca="1">SUMPRODUCT(J40:J52, M40:M52)</f>
        <v>-4.1521373879060165E-3</v>
      </c>
      <c r="F11" s="154" cm="1">
        <f t="array" aca="1" ref="F11" ca="1">MMULT(TRANSPOSE(S149:S161), MMULT(D149:P161, S149:S161))</f>
        <v>2.1845167379421571E-3</v>
      </c>
      <c r="G11" s="159" cm="1">
        <f t="array" aca="1" ref="G11" ca="1">MMULT(TRANSPOSE(R149:R161), MMULT(D149:P161, R149:R161))</f>
        <v>1.9285555156648931E-4</v>
      </c>
      <c r="H11" s="156">
        <f ca="1">$E$53*SQRT(EXP(2*D11+2*F11)-EXP(2*D11+F11))</f>
        <v>408071.44281261472</v>
      </c>
      <c r="I11" s="157">
        <f ca="1">IFERROR(H11/$G$53,"")</f>
        <v>0.12709240660574073</v>
      </c>
      <c r="J11" s="156">
        <f ca="1">$E$53*SQRT(EXP(2*E11+2*G11)-EXP(2*E11+G11))</f>
        <v>122678.3490170118</v>
      </c>
      <c r="K11" s="157">
        <f ca="1">IFERROR(J11/$G$53,"")</f>
        <v>3.820773761458874E-2</v>
      </c>
      <c r="L11" s="362">
        <f ca="1">L9</f>
        <v>23800.703615943585</v>
      </c>
      <c r="M11" s="155">
        <f ca="1">M9</f>
        <v>15213.691540035123</v>
      </c>
      <c r="N11" s="155">
        <f ca="1">SQRT(L11^2+H11^2)</f>
        <v>408764.93970469519</v>
      </c>
      <c r="O11" s="158">
        <f ca="1">SQRT(M11^2+J11^2)</f>
        <v>123618.09627969158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-1.7373819078712941E-2</v>
      </c>
      <c r="E13" s="207" t="s">
        <v>32</v>
      </c>
      <c r="F13" s="154">
        <f ca="1">SUMPRODUCT(J40:J52,J40:J52,T132:T144)</f>
        <v>7.1107926042022606E-4</v>
      </c>
      <c r="G13" s="206" t="s">
        <v>32</v>
      </c>
      <c r="H13" s="156">
        <f ca="1">$E$53*SQRT(EXP(2*D13+2*F13)-EXP(2*D13+F13))</f>
        <v>232561.35722433403</v>
      </c>
      <c r="I13" s="157">
        <f ca="1">IFERROR(H13/$G$53,"")</f>
        <v>7.2430411619639784E-2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6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6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402916.32413877104</v>
      </c>
      <c r="F19" s="34">
        <f t="array" aca="1" ref="F19:F31" ca="1">'Triangle 3'!$Q$5:$Q$17</f>
        <v>402916.32413877104</v>
      </c>
      <c r="G19" s="217">
        <f t="shared" ref="G19:G31" ca="1" si="2">+E19-F19</f>
        <v>0</v>
      </c>
      <c r="H19" s="129">
        <f t="shared" ref="H19:H31" ca="1" si="3">E40*SQRT(EXP(2*L40+2*N40)-EXP(2*L40+N40))</f>
        <v>0</v>
      </c>
      <c r="I19" s="36" t="str">
        <f t="shared" ref="I19:I31" ca="1" si="4">IFERROR(H19/G40,"")</f>
        <v/>
      </c>
      <c r="J19" s="101">
        <f t="shared" ref="J19:J31" ca="1" si="5">E40*SQRT(EXP(2*M40+2*O40)-EXP(2*M40+O40))</f>
        <v>0</v>
      </c>
      <c r="K19" s="38" t="str">
        <f t="shared" ref="K19:K31" ca="1" si="6">IFERROR(J19/G40,"")</f>
        <v/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557360.96873723913</v>
      </c>
      <c r="F20" s="34">
        <f ca="1"/>
        <v>551245.13477689249</v>
      </c>
      <c r="G20" s="217">
        <f t="shared" ca="1" si="2"/>
        <v>6115.8339603466447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0</v>
      </c>
      <c r="M20" s="35">
        <f t="shared" ref="M20:M31" ca="1" si="11">ABS(H41-1)*E41</f>
        <v>0</v>
      </c>
      <c r="N20" s="35">
        <f t="shared" ca="1" si="8"/>
        <v>0</v>
      </c>
      <c r="O20" s="130">
        <f t="shared" ca="1" si="9"/>
        <v>0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1012864.4005558984</v>
      </c>
      <c r="F21" s="34">
        <f ca="1"/>
        <v>971016.66341316479</v>
      </c>
      <c r="G21" s="217">
        <f t="shared" ca="1" si="2"/>
        <v>41847.737142733647</v>
      </c>
      <c r="H21" s="129">
        <f t="shared" ca="1" si="3"/>
        <v>15368.036098077511</v>
      </c>
      <c r="I21" s="36">
        <f t="shared" ca="1" si="4"/>
        <v>0.36723696781167497</v>
      </c>
      <c r="J21" s="101">
        <f t="shared" ca="1" si="5"/>
        <v>15368.036098077511</v>
      </c>
      <c r="K21" s="38">
        <f t="shared" ca="1" si="6"/>
        <v>0.36723696781167497</v>
      </c>
      <c r="L21" s="35">
        <f t="shared" ca="1" si="7"/>
        <v>816.82829078298084</v>
      </c>
      <c r="M21" s="35">
        <f t="shared" ca="1" si="11"/>
        <v>816.82829078298084</v>
      </c>
      <c r="N21" s="35">
        <f t="shared" ca="1" si="8"/>
        <v>15389.72845661797</v>
      </c>
      <c r="O21" s="130">
        <f t="shared" ca="1" si="9"/>
        <v>15389.72845661797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905858.69136681024</v>
      </c>
      <c r="F22" s="34">
        <f ca="1"/>
        <v>810125.7020115559</v>
      </c>
      <c r="G22" s="217">
        <f t="shared" ca="1" si="2"/>
        <v>95732.989355254336</v>
      </c>
      <c r="H22" s="129">
        <f t="shared" ca="1" si="3"/>
        <v>56028.738598311909</v>
      </c>
      <c r="I22" s="36">
        <f t="shared" ca="1" si="4"/>
        <v>0.58526051443348936</v>
      </c>
      <c r="J22" s="101">
        <f t="shared" ca="1" si="5"/>
        <v>44674.59233222944</v>
      </c>
      <c r="K22" s="38">
        <f t="shared" ca="1" si="6"/>
        <v>0.46665828188491076</v>
      </c>
      <c r="L22" s="35">
        <f t="shared" ca="1" si="7"/>
        <v>3165.3685548238195</v>
      </c>
      <c r="M22" s="35">
        <f t="shared" ca="1" si="11"/>
        <v>3892.7623577184386</v>
      </c>
      <c r="N22" s="35">
        <f t="shared" ca="1" si="8"/>
        <v>56118.081818660146</v>
      </c>
      <c r="O22" s="130">
        <f t="shared" ca="1" si="9"/>
        <v>44843.87136303648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1311871.6993911311</v>
      </c>
      <c r="F23" s="34">
        <f ca="1"/>
        <v>1122043.1231034126</v>
      </c>
      <c r="G23" s="217">
        <f t="shared" ca="1" si="2"/>
        <v>189828.57628771849</v>
      </c>
      <c r="H23" s="129">
        <f t="shared" ca="1" si="3"/>
        <v>94966.491141566221</v>
      </c>
      <c r="I23" s="36">
        <f t="shared" ca="1" si="4"/>
        <v>0.50027500073343989</v>
      </c>
      <c r="J23" s="101">
        <f t="shared" ca="1" si="5"/>
        <v>35932.530457039938</v>
      </c>
      <c r="K23" s="38">
        <f t="shared" ca="1" si="6"/>
        <v>0.18928936390787596</v>
      </c>
      <c r="L23" s="35">
        <f t="shared" ca="1" si="7"/>
        <v>15507.212486760372</v>
      </c>
      <c r="M23" s="35">
        <f t="shared" ca="1" si="11"/>
        <v>10961.403540644864</v>
      </c>
      <c r="N23" s="35">
        <f t="shared" ca="1" si="8"/>
        <v>96224.259305284926</v>
      </c>
      <c r="O23" s="130">
        <f t="shared" ca="1" si="9"/>
        <v>37567.261180806949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735326.96537248429</v>
      </c>
      <c r="F24" s="34">
        <f ca="1"/>
        <v>499537.3653259296</v>
      </c>
      <c r="G24" s="217">
        <f t="shared" ca="1" si="2"/>
        <v>235789.6000465547</v>
      </c>
      <c r="H24" s="129">
        <f t="shared" ca="1" si="3"/>
        <v>30895.47678073703</v>
      </c>
      <c r="I24" s="36">
        <f t="shared" ca="1" si="4"/>
        <v>0.1310298536264406</v>
      </c>
      <c r="J24" s="101">
        <f t="shared" ca="1" si="5"/>
        <v>64502.020275237301</v>
      </c>
      <c r="K24" s="38">
        <f t="shared" ca="1" si="6"/>
        <v>0.27355752867175614</v>
      </c>
      <c r="L24" s="35">
        <f t="shared" ca="1" si="7"/>
        <v>13093.328730619278</v>
      </c>
      <c r="M24" s="35">
        <f t="shared" ca="1" si="11"/>
        <v>4453.9139814266755</v>
      </c>
      <c r="N24" s="35">
        <f t="shared" ca="1" si="8"/>
        <v>33555.413017233463</v>
      </c>
      <c r="O24" s="130">
        <f t="shared" ca="1" si="9"/>
        <v>64655.610501649986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527717.75534029678</v>
      </c>
      <c r="F25" s="34">
        <f ca="1"/>
        <v>330159.74597507261</v>
      </c>
      <c r="G25" s="217">
        <f t="shared" ca="1" si="2"/>
        <v>197558.00936522416</v>
      </c>
      <c r="H25" s="129">
        <f t="shared" ca="1" si="3"/>
        <v>18078.382433670595</v>
      </c>
      <c r="I25" s="36">
        <f t="shared" ca="1" si="4"/>
        <v>9.1509235650624576E-2</v>
      </c>
      <c r="J25" s="101">
        <f t="shared" ca="1" si="5"/>
        <v>32092.836222605787</v>
      </c>
      <c r="K25" s="38">
        <f t="shared" ca="1" si="6"/>
        <v>0.16244765942784925</v>
      </c>
      <c r="L25" s="35">
        <f t="shared" ca="1" si="7"/>
        <v>5677.0187051486764</v>
      </c>
      <c r="M25" s="35">
        <f t="shared" ca="1" si="11"/>
        <v>3787.0253780377175</v>
      </c>
      <c r="N25" s="35">
        <f t="shared" ca="1" si="8"/>
        <v>18948.784995261765</v>
      </c>
      <c r="O25" s="130">
        <f t="shared" ca="1" si="9"/>
        <v>32315.502441164361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674388.85759447282</v>
      </c>
      <c r="F26" s="34">
        <f ca="1"/>
        <v>353992.7206647495</v>
      </c>
      <c r="G26" s="217">
        <f t="shared" ca="1" si="2"/>
        <v>320396.13692972332</v>
      </c>
      <c r="H26" s="129">
        <f t="shared" ca="1" si="3"/>
        <v>51491.807112536844</v>
      </c>
      <c r="I26" s="36">
        <f t="shared" ca="1" si="4"/>
        <v>0.16071294618583748</v>
      </c>
      <c r="J26" s="101">
        <f t="shared" ca="1" si="5"/>
        <v>32742.229729132439</v>
      </c>
      <c r="K26" s="38">
        <f t="shared" ca="1" si="6"/>
        <v>0.10219296038614292</v>
      </c>
      <c r="L26" s="35">
        <f t="shared" ca="1" si="7"/>
        <v>3213.8760479835205</v>
      </c>
      <c r="M26" s="35">
        <f t="shared" ca="1" si="11"/>
        <v>4084.9277756924594</v>
      </c>
      <c r="N26" s="35">
        <f t="shared" ca="1" si="8"/>
        <v>51592.007122872259</v>
      </c>
      <c r="O26" s="130">
        <f t="shared" ca="1" si="9"/>
        <v>32996.064046608772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540131.47013025789</v>
      </c>
      <c r="F27" s="34">
        <f ca="1"/>
        <v>197347.449793837</v>
      </c>
      <c r="G27" s="217">
        <f t="shared" ca="1" si="2"/>
        <v>342784.02033642086</v>
      </c>
      <c r="H27" s="129">
        <f t="shared" ca="1" si="3"/>
        <v>57359.93697550919</v>
      </c>
      <c r="I27" s="36">
        <f t="shared" ca="1" si="4"/>
        <v>0.16733550449409526</v>
      </c>
      <c r="J27" s="101">
        <f t="shared" ca="1" si="5"/>
        <v>30993.402298614787</v>
      </c>
      <c r="K27" s="38">
        <f t="shared" ca="1" si="6"/>
        <v>9.041670690540568E-2</v>
      </c>
      <c r="L27" s="35">
        <f t="shared" ca="1" si="7"/>
        <v>2271.4339088430793</v>
      </c>
      <c r="M27" s="35">
        <f t="shared" ca="1" si="11"/>
        <v>304.07253151401898</v>
      </c>
      <c r="N27" s="35">
        <f t="shared" ca="1" si="8"/>
        <v>57404.893361425457</v>
      </c>
      <c r="O27" s="130">
        <f t="shared" ca="1" si="9"/>
        <v>30994.893872188073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562082.4716355151</v>
      </c>
      <c r="F28" s="34">
        <f ca="1"/>
        <v>188197.62060650589</v>
      </c>
      <c r="G28" s="217">
        <f t="shared" ca="1" si="2"/>
        <v>373884.85102900921</v>
      </c>
      <c r="H28" s="129">
        <f t="shared" ca="1" si="3"/>
        <v>87117.290474370515</v>
      </c>
      <c r="I28" s="36">
        <f t="shared" ca="1" si="4"/>
        <v>0.23300567068873085</v>
      </c>
      <c r="J28" s="101">
        <f t="shared" ca="1" si="5"/>
        <v>48355.384998634217</v>
      </c>
      <c r="K28" s="38">
        <f t="shared" ca="1" si="6"/>
        <v>0.12933229272475227</v>
      </c>
      <c r="L28" s="35">
        <f t="shared" ca="1" si="7"/>
        <v>5728.4276649811836</v>
      </c>
      <c r="M28" s="35">
        <f t="shared" ca="1" si="11"/>
        <v>3378.8918086372992</v>
      </c>
      <c r="N28" s="35">
        <f t="shared" ca="1" si="8"/>
        <v>87305.424706078658</v>
      </c>
      <c r="O28" s="130">
        <f t="shared" ca="1" si="9"/>
        <v>48473.293350262633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524081.14065758733</v>
      </c>
      <c r="F29" s="34">
        <f ca="1"/>
        <v>147458.73186373687</v>
      </c>
      <c r="G29" s="217">
        <f t="shared" ca="1" si="2"/>
        <v>376622.40879385045</v>
      </c>
      <c r="H29" s="129">
        <f t="shared" ca="1" si="3"/>
        <v>85152.861892767643</v>
      </c>
      <c r="I29" s="36">
        <f t="shared" ca="1" si="4"/>
        <v>0.2260961108646545</v>
      </c>
      <c r="J29" s="101">
        <f t="shared" ca="1" si="5"/>
        <v>26105.41649985925</v>
      </c>
      <c r="K29" s="38">
        <f t="shared" ca="1" si="6"/>
        <v>6.9314559862391018E-2</v>
      </c>
      <c r="L29" s="35">
        <f t="shared" ca="1" si="7"/>
        <v>6926.0570565736452</v>
      </c>
      <c r="M29" s="35">
        <f t="shared" ca="1" si="11"/>
        <v>1601.2364318445902</v>
      </c>
      <c r="N29" s="35">
        <f t="shared" ca="1" si="8"/>
        <v>85434.069052572188</v>
      </c>
      <c r="O29" s="130">
        <f t="shared" ca="1" si="9"/>
        <v>26154.478177585381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655740.74074074079</v>
      </c>
      <c r="F30" s="34">
        <f ca="1"/>
        <v>79252.333340266516</v>
      </c>
      <c r="G30" s="217">
        <f t="shared" ca="1" si="2"/>
        <v>576488.4074004743</v>
      </c>
      <c r="H30" s="129">
        <f t="shared" ca="1" si="3"/>
        <v>148793.16226080453</v>
      </c>
      <c r="I30" s="36">
        <f t="shared" ca="1" si="4"/>
        <v>0.25810260943797447</v>
      </c>
      <c r="J30" s="101">
        <f t="shared" ca="1" si="5"/>
        <v>76290.516448888142</v>
      </c>
      <c r="K30" s="38">
        <f t="shared" ca="1" si="6"/>
        <v>0.13233660116931151</v>
      </c>
      <c r="L30" s="35">
        <f t="shared" ca="1" si="7"/>
        <v>3212.3636173922173</v>
      </c>
      <c r="M30" s="35">
        <f t="shared" ca="1" si="11"/>
        <v>5526.6953502200504</v>
      </c>
      <c r="N30" s="35">
        <f t="shared" ca="1" si="8"/>
        <v>148827.83481452806</v>
      </c>
      <c r="O30" s="130">
        <f t="shared" ca="1" si="9"/>
        <v>76490.439020391408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459018.51851851854</v>
      </c>
      <c r="F31" s="34">
        <f ca="1"/>
        <v>5242.3537549073662</v>
      </c>
      <c r="G31" s="247">
        <f t="shared" ca="1" si="2"/>
        <v>453776.16476361116</v>
      </c>
      <c r="H31" s="58">
        <f t="shared" ca="1" si="3"/>
        <v>104155.21358256317</v>
      </c>
      <c r="I31" s="47">
        <f t="shared" ca="1" si="4"/>
        <v>0.22952993495553362</v>
      </c>
      <c r="J31" s="161">
        <f t="shared" ca="1" si="5"/>
        <v>0</v>
      </c>
      <c r="K31" s="49">
        <f t="shared" ca="1" si="6"/>
        <v>0</v>
      </c>
      <c r="L31" s="46">
        <f t="shared" ca="1" si="7"/>
        <v>2248.6545321745521</v>
      </c>
      <c r="M31" s="46">
        <f t="shared" ca="1" si="11"/>
        <v>0</v>
      </c>
      <c r="N31" s="46">
        <f t="shared" ca="1" si="8"/>
        <v>104179.48437016964</v>
      </c>
      <c r="O31" s="131">
        <f t="shared" ca="1" si="9"/>
        <v>0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8869360.0041797236</v>
      </c>
      <c r="F32" s="358">
        <f ca="1">SUM(F19:F31)</f>
        <v>5658535.2687688032</v>
      </c>
      <c r="G32" s="402">
        <f ca="1">SUM(G19:G31)</f>
        <v>3210824.7354109213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6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6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402916.32413877104</v>
      </c>
      <c r="F40" s="32">
        <f t="array" aca="1" ref="F40:F52" ca="1">F19:F31</f>
        <v>402916.32413877104</v>
      </c>
      <c r="G40" s="217">
        <f t="shared" ref="G40:G52" ca="1" si="15">+E40-F40</f>
        <v>0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4.5427891521924356E-2</v>
      </c>
      <c r="K40" s="148">
        <f ca="1">SUM(J40:J$52)</f>
        <v>1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557360.96873723913</v>
      </c>
      <c r="F41" s="32">
        <f ca="1"/>
        <v>551245.13477689249</v>
      </c>
      <c r="G41" s="217">
        <f t="shared" ca="1" si="15"/>
        <v>6115.8339603466447</v>
      </c>
      <c r="H41" s="33">
        <f t="shared" ca="1" si="16"/>
        <v>1</v>
      </c>
      <c r="I41" s="148">
        <f t="shared" ca="1" si="17"/>
        <v>1</v>
      </c>
      <c r="J41" s="148">
        <f t="shared" ca="1" si="18"/>
        <v>6.2841171006090671E-2</v>
      </c>
      <c r="K41" s="148">
        <f ca="1">SUM(J41:J$52)</f>
        <v>0.95457210847807572</v>
      </c>
      <c r="L41" s="149">
        <f ca="1">SUM($M$40:$M41)</f>
        <v>0</v>
      </c>
      <c r="M41" s="149">
        <f t="shared" ca="1" si="19"/>
        <v>0</v>
      </c>
      <c r="N41" s="108">
        <f t="shared" ca="1" si="20"/>
        <v>0</v>
      </c>
      <c r="O41" s="397">
        <f t="shared" ref="O41:O52" ca="1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1012864.4005558984</v>
      </c>
      <c r="F42" s="32">
        <f ca="1"/>
        <v>971016.66341316479</v>
      </c>
      <c r="G42" s="217">
        <f t="shared" ca="1" si="15"/>
        <v>41847.737142733647</v>
      </c>
      <c r="H42" s="33">
        <f t="shared" ca="1" si="16"/>
        <v>1.0008064537467549</v>
      </c>
      <c r="I42" s="148">
        <f t="shared" ca="1" si="17"/>
        <v>1.0008064537467549</v>
      </c>
      <c r="J42" s="148">
        <f t="shared" ca="1" si="18"/>
        <v>0.11419813831872669</v>
      </c>
      <c r="K42" s="148">
        <f ca="1">SUM(J42:J$52)</f>
        <v>0.89173093747198495</v>
      </c>
      <c r="L42" s="149">
        <f ca="1">SUM($M$40:$M42)</f>
        <v>-8.6441146938755122E-4</v>
      </c>
      <c r="M42" s="149">
        <f t="shared" ca="1" si="19"/>
        <v>-8.6441146938755122E-4</v>
      </c>
      <c r="N42" s="108">
        <f t="shared" ca="1" si="20"/>
        <v>2.3053388417991632E-4</v>
      </c>
      <c r="O42" s="397">
        <f t="shared" ca="1" si="22"/>
        <v>2.3053388417991632E-4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905858.69136681024</v>
      </c>
      <c r="F43" s="32">
        <f ca="1"/>
        <v>810125.7020115559</v>
      </c>
      <c r="G43" s="217">
        <f t="shared" ca="1" si="15"/>
        <v>95732.989355254336</v>
      </c>
      <c r="H43" s="33">
        <f t="shared" ca="1" si="16"/>
        <v>0.99570268255433436</v>
      </c>
      <c r="I43" s="148">
        <f t="shared" ca="1" si="17"/>
        <v>0.99650567071333418</v>
      </c>
      <c r="J43" s="148">
        <f t="shared" ca="1" si="18"/>
        <v>0.10213349000828927</v>
      </c>
      <c r="K43" s="148">
        <f ca="1">SUM(J43:J$52)</f>
        <v>0.77753279915325824</v>
      </c>
      <c r="L43" s="149">
        <f ca="1">SUM($M$40:$M43)</f>
        <v>2.6150255467821187E-3</v>
      </c>
      <c r="M43" s="149">
        <f t="shared" ca="1" si="19"/>
        <v>3.4794370161696699E-3</v>
      </c>
      <c r="N43" s="108">
        <f t="shared" ca="1" si="20"/>
        <v>3.7841122360050923E-3</v>
      </c>
      <c r="O43" s="397">
        <f t="shared" ca="1" si="22"/>
        <v>2.4066348281329229E-3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1311871.6993911311</v>
      </c>
      <c r="F44" s="32">
        <f ca="1"/>
        <v>1122043.1231034126</v>
      </c>
      <c r="G44" s="217">
        <f t="shared" ca="1" si="15"/>
        <v>189828.57628771849</v>
      </c>
      <c r="H44" s="33">
        <f t="shared" ca="1" si="16"/>
        <v>0.99164445460197648</v>
      </c>
      <c r="I44" s="148">
        <f t="shared" ca="1" si="17"/>
        <v>0.98817932234230099</v>
      </c>
      <c r="J44" s="148">
        <f t="shared" ca="1" si="18"/>
        <v>0.14791052553655573</v>
      </c>
      <c r="K44" s="148">
        <f ca="1">SUM(J44:J$52)</f>
        <v>0.67539930914496904</v>
      </c>
      <c r="L44" s="149">
        <f ca="1">SUM($M$40:$M44)</f>
        <v>-1.2179075579953898E-2</v>
      </c>
      <c r="M44" s="149">
        <f t="shared" ca="1" si="19"/>
        <v>-1.4794101126736016E-2</v>
      </c>
      <c r="N44" s="108">
        <f t="shared" ca="1" si="20"/>
        <v>5.3267959048401078E-3</v>
      </c>
      <c r="O44" s="397">
        <f t="shared" ca="1" si="22"/>
        <v>7.7186266896942196E-4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735326.96537248429</v>
      </c>
      <c r="F45" s="32">
        <f ca="1"/>
        <v>499537.3653259296</v>
      </c>
      <c r="G45" s="217">
        <f t="shared" ca="1" si="15"/>
        <v>235789.6000465547</v>
      </c>
      <c r="H45" s="33">
        <f t="shared" ca="1" si="16"/>
        <v>0.99394294757139701</v>
      </c>
      <c r="I45" s="148">
        <f t="shared" ca="1" si="17"/>
        <v>0.98219386837801226</v>
      </c>
      <c r="J45" s="148">
        <f t="shared" ca="1" si="18"/>
        <v>8.2906428989911143E-2</v>
      </c>
      <c r="K45" s="148">
        <f ca="1">SUM(J45:J$52)</f>
        <v>0.52748878360841323</v>
      </c>
      <c r="L45" s="149">
        <f ca="1">SUM($M$40:$M45)</f>
        <v>-8.5986479724884466E-3</v>
      </c>
      <c r="M45" s="149">
        <f t="shared" ca="1" si="19"/>
        <v>3.5804276074654518E-3</v>
      </c>
      <c r="N45" s="108">
        <f t="shared" ca="1" si="20"/>
        <v>1.7911445046180482E-3</v>
      </c>
      <c r="O45" s="397">
        <f t="shared" ca="1" si="22"/>
        <v>7.553599732004289E-3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527717.75534029678</v>
      </c>
      <c r="F46" s="32">
        <f ca="1"/>
        <v>330159.74597507261</v>
      </c>
      <c r="G46" s="217">
        <f t="shared" ca="1" si="15"/>
        <v>197558.00936522416</v>
      </c>
      <c r="H46" s="33">
        <f t="shared" ca="1" si="16"/>
        <v>1.0071762326351814</v>
      </c>
      <c r="I46" s="148">
        <f t="shared" ca="1" si="17"/>
        <v>0.98924232007034163</v>
      </c>
      <c r="J46" s="148">
        <f t="shared" ca="1" si="18"/>
        <v>5.9498966677596528E-2</v>
      </c>
      <c r="K46" s="148">
        <f ca="1">SUM(J46:J$52)</f>
        <v>0.44458235461850221</v>
      </c>
      <c r="L46" s="149">
        <f ca="1">SUM($M$40:$M46)</f>
        <v>-1.5252881849059517E-2</v>
      </c>
      <c r="M46" s="149">
        <f t="shared" ca="1" si="19"/>
        <v>-6.6542338765710708E-3</v>
      </c>
      <c r="N46" s="108">
        <f t="shared" ca="1" si="20"/>
        <v>1.2077509970543027E-3</v>
      </c>
      <c r="O46" s="397">
        <f t="shared" ca="1" si="22"/>
        <v>3.7270427842020989E-3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674388.85759447282</v>
      </c>
      <c r="F47" s="32">
        <f ca="1"/>
        <v>353992.7206647495</v>
      </c>
      <c r="G47" s="217">
        <f t="shared" ca="1" si="15"/>
        <v>320396.13692972332</v>
      </c>
      <c r="H47" s="33">
        <f t="shared" ca="1" si="16"/>
        <v>1.0060572290447729</v>
      </c>
      <c r="I47" s="148">
        <f t="shared" ca="1" si="17"/>
        <v>0.99523438738379022</v>
      </c>
      <c r="J47" s="148">
        <f t="shared" ca="1" si="18"/>
        <v>7.6035797089831089E-2</v>
      </c>
      <c r="K47" s="148">
        <f ca="1">SUM(J47:J$52)</f>
        <v>0.38508338794090563</v>
      </c>
      <c r="L47" s="149">
        <f ca="1">SUM($M$40:$M47)</f>
        <v>-1.9275720915357678E-2</v>
      </c>
      <c r="M47" s="149">
        <f t="shared" ca="1" si="19"/>
        <v>-4.0228390662981625E-3</v>
      </c>
      <c r="N47" s="108">
        <f t="shared" ca="1" si="20"/>
        <v>6.0046245585816723E-3</v>
      </c>
      <c r="O47" s="397">
        <f t="shared" ca="1" si="22"/>
        <v>2.3678126177907898E-3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540131.47013025789</v>
      </c>
      <c r="F48" s="32">
        <f ca="1"/>
        <v>197347.449793837</v>
      </c>
      <c r="G48" s="217">
        <f t="shared" ca="1" si="15"/>
        <v>342784.02033642086</v>
      </c>
      <c r="H48" s="33">
        <f t="shared" ca="1" si="16"/>
        <v>1.0005629602204824</v>
      </c>
      <c r="I48" s="148">
        <f t="shared" ca="1" si="17"/>
        <v>0.99579466475394351</v>
      </c>
      <c r="J48" s="148">
        <f t="shared" ca="1" si="18"/>
        <v>6.0898584551277501E-2</v>
      </c>
      <c r="K48" s="148">
        <f ca="1">SUM(J48:J$52)</f>
        <v>0.30904759085107453</v>
      </c>
      <c r="L48" s="149">
        <f ca="1">SUM($M$40:$M48)</f>
        <v>-2.1257695098048666E-2</v>
      </c>
      <c r="M48" s="149">
        <f t="shared" ca="1" si="19"/>
        <v>-1.9819741826909883E-3</v>
      </c>
      <c r="N48" s="108">
        <f t="shared" ca="1" si="20"/>
        <v>1.1565015339902658E-2</v>
      </c>
      <c r="O48" s="397">
        <f t="shared" ca="1" si="22"/>
        <v>3.2894100110311716E-3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562082.4716355151</v>
      </c>
      <c r="F49" s="32">
        <f ca="1"/>
        <v>188197.62060650589</v>
      </c>
      <c r="G49" s="217">
        <f t="shared" ca="1" si="15"/>
        <v>373884.85102900921</v>
      </c>
      <c r="H49" s="33">
        <f t="shared" ca="1" si="16"/>
        <v>0.9939886191455044</v>
      </c>
      <c r="I49" s="148">
        <f t="shared" ca="1" si="17"/>
        <v>0.98980856377123283</v>
      </c>
      <c r="J49" s="148">
        <f t="shared" ca="1" si="18"/>
        <v>6.3373509629852817E-2</v>
      </c>
      <c r="K49" s="148">
        <f ca="1">SUM(J49:J$52)</f>
        <v>0.24814900629979703</v>
      </c>
      <c r="L49" s="149">
        <f ca="1">SUM($M$40:$M49)</f>
        <v>-3.8132916030127501E-2</v>
      </c>
      <c r="M49" s="149">
        <f t="shared" ca="1" si="19"/>
        <v>-1.6875220932078838E-2</v>
      </c>
      <c r="N49" s="108">
        <f t="shared" ca="1" si="20"/>
        <v>2.4971892004881056E-2</v>
      </c>
      <c r="O49" s="397">
        <f t="shared" ca="1" si="22"/>
        <v>7.568602504986045E-3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524081.14065758733</v>
      </c>
      <c r="F50" s="32">
        <f ca="1"/>
        <v>147458.73186373687</v>
      </c>
      <c r="G50" s="217">
        <f t="shared" ca="1" si="15"/>
        <v>376622.40879385045</v>
      </c>
      <c r="H50" s="33">
        <f t="shared" ca="1" si="16"/>
        <v>0.99694467839496104</v>
      </c>
      <c r="I50" s="148">
        <f t="shared" ca="1" si="17"/>
        <v>0.98678438028148996</v>
      </c>
      <c r="J50" s="148">
        <f t="shared" ca="1" si="18"/>
        <v>5.9088946712120366E-2</v>
      </c>
      <c r="K50" s="148">
        <f ca="1">SUM(J50:J$52)</f>
        <v>0.18477549666994419</v>
      </c>
      <c r="L50" s="149">
        <f ca="1">SUM($M$40:$M50)</f>
        <v>-4.8025428251249919E-2</v>
      </c>
      <c r="M50" s="149">
        <f t="shared" ca="1" si="19"/>
        <v>-9.8925122211224199E-3</v>
      </c>
      <c r="N50" s="108">
        <f t="shared" ca="1" si="20"/>
        <v>2.7870559653807886E-2</v>
      </c>
      <c r="O50" s="397">
        <f t="shared" ca="1" si="22"/>
        <v>2.5212398387332883E-3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655740.74074074079</v>
      </c>
      <c r="F51" s="32">
        <f ca="1"/>
        <v>79252.333340266516</v>
      </c>
      <c r="G51" s="217">
        <f t="shared" ca="1" si="15"/>
        <v>576488.4074004743</v>
      </c>
      <c r="H51" s="33">
        <f t="shared" ca="1" si="16"/>
        <v>1.0084281713897736</v>
      </c>
      <c r="I51" s="148">
        <f t="shared" ca="1" si="17"/>
        <v>0.99510116816325389</v>
      </c>
      <c r="J51" s="148">
        <f t="shared" ca="1" si="18"/>
        <v>7.3933264681072836E-2</v>
      </c>
      <c r="K51" s="148">
        <f ca="1">SUM(J51:J$52)</f>
        <v>0.12568654995782383</v>
      </c>
      <c r="L51" s="149">
        <f ca="1">SUM($M$40:$M51)</f>
        <v>-4.857928052911125E-2</v>
      </c>
      <c r="M51" s="149">
        <f t="shared" ca="1" si="19"/>
        <v>-5.5385227786133504E-4</v>
      </c>
      <c r="N51" s="108">
        <f t="shared" ca="1" si="20"/>
        <v>5.2442573376120578E-2</v>
      </c>
      <c r="O51" s="397">
        <f t="shared" ca="1" si="22"/>
        <v>1.3283161333708726E-2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459018.51851851854</v>
      </c>
      <c r="F52" s="32">
        <f ca="1"/>
        <v>5242.3537549073662</v>
      </c>
      <c r="G52" s="217">
        <f t="shared" ca="1" si="15"/>
        <v>453776.16476361116</v>
      </c>
      <c r="H52" s="43">
        <f t="shared" ca="1" si="16"/>
        <v>1</v>
      </c>
      <c r="I52" s="44">
        <f t="shared" ca="1" si="17"/>
        <v>0.99510116816325389</v>
      </c>
      <c r="J52" s="44">
        <f t="shared" ca="1" si="18"/>
        <v>5.1753285276750986E-2</v>
      </c>
      <c r="K52" s="44">
        <f ca="1">SUM(J52:J$52)</f>
        <v>5.1753285276750986E-2</v>
      </c>
      <c r="L52" s="135">
        <f ca="1">SUM($M$40:$M52)</f>
        <v>-4.857928052911125E-2</v>
      </c>
      <c r="M52" s="135">
        <f t="shared" ca="1" si="19"/>
        <v>0</v>
      </c>
      <c r="N52" s="109">
        <f t="shared" ca="1" si="20"/>
        <v>5.2442573376120578E-2</v>
      </c>
      <c r="O52" s="398">
        <f t="shared" ca="1" si="22"/>
        <v>0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8869360.0041797236</v>
      </c>
      <c r="F53" s="358">
        <f ca="1">SUM(F40:F52)</f>
        <v>5658535.2687688032</v>
      </c>
      <c r="G53" s="402">
        <f ca="1">SUM(G40:G52)</f>
        <v>3210824.7354109213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6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f t="array" ref="D59:P71" ca="1">'Triangle 3'!$D$117:$P$129</f>
        <v>524592.59259259258</v>
      </c>
      <c r="E59" s="71">
        <f ca="1"/>
        <v>524592.59259259258</v>
      </c>
      <c r="F59" s="71">
        <f ca="1"/>
        <v>514807.35401775152</v>
      </c>
      <c r="G59" s="71">
        <f ca="1"/>
        <v>477498.44799336075</v>
      </c>
      <c r="H59" s="71">
        <f ca="1"/>
        <v>448569.09843210853</v>
      </c>
      <c r="I59" s="71">
        <f ca="1"/>
        <v>454993.93073862564</v>
      </c>
      <c r="J59" s="71">
        <f ca="1"/>
        <v>424615.7724550257</v>
      </c>
      <c r="K59" s="71">
        <f ca="1"/>
        <v>380626.12993886857</v>
      </c>
      <c r="L59" s="71">
        <f ca="1"/>
        <v>436726.261458099</v>
      </c>
      <c r="M59" s="71">
        <f ca="1"/>
        <v>414281.33223820908</v>
      </c>
      <c r="N59" s="71">
        <f ca="1"/>
        <v>407617.63414322637</v>
      </c>
      <c r="O59" s="71">
        <f ca="1"/>
        <v>402916.32413877104</v>
      </c>
      <c r="P59" s="165">
        <v>402916.32413877104</v>
      </c>
      <c r="Q59" s="176">
        <f t="shared" ref="Q59:Q71" ca="1" si="25">OFFSET($Q$58,$C59,-$C59)</f>
        <v>402916.32413877104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f ca="1"/>
        <v>786888.88888888888</v>
      </c>
      <c r="E60" s="71">
        <f ca="1"/>
        <v>786888.88888888888</v>
      </c>
      <c r="F60" s="71">
        <f ca="1"/>
        <v>713640.5000431618</v>
      </c>
      <c r="G60" s="71">
        <f ca="1"/>
        <v>717773.2983562781</v>
      </c>
      <c r="H60" s="71">
        <f ca="1"/>
        <v>662684.42262463272</v>
      </c>
      <c r="I60" s="71">
        <f ca="1"/>
        <v>624767.56691189134</v>
      </c>
      <c r="J60" s="71">
        <f ca="1"/>
        <v>592810.28129308147</v>
      </c>
      <c r="K60" s="71">
        <f ca="1"/>
        <v>566069.11215365713</v>
      </c>
      <c r="L60" s="71">
        <f ca="1"/>
        <v>523132.05115283252</v>
      </c>
      <c r="M60" s="71">
        <f ca="1"/>
        <v>520098.06852409977</v>
      </c>
      <c r="N60" s="71">
        <f ca="1"/>
        <v>551885.86354205105</v>
      </c>
      <c r="O60" s="71">
        <f ca="1"/>
        <v>557360.96873723913</v>
      </c>
      <c r="P60" s="165">
        <v>0</v>
      </c>
      <c r="Q60" s="176">
        <f t="shared" ca="1" si="25"/>
        <v>557360.96873723913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f ca="1"/>
        <v>721314.81481481483</v>
      </c>
      <c r="E61" s="71">
        <f ca="1"/>
        <v>721314.81481481483</v>
      </c>
      <c r="F61" s="71">
        <f ca="1"/>
        <v>859056.84273891593</v>
      </c>
      <c r="G61" s="71">
        <f ca="1"/>
        <v>910293.61980932392</v>
      </c>
      <c r="H61" s="71">
        <f ca="1"/>
        <v>852803.69768735068</v>
      </c>
      <c r="I61" s="71">
        <f ca="1"/>
        <v>960035.63251538842</v>
      </c>
      <c r="J61" s="71">
        <f ca="1"/>
        <v>984499.60349688493</v>
      </c>
      <c r="K61" s="71">
        <f ca="1"/>
        <v>1001701.8722947103</v>
      </c>
      <c r="L61" s="71">
        <f ca="1"/>
        <v>1032610.2180422747</v>
      </c>
      <c r="M61" s="71">
        <f ca="1"/>
        <v>1046500.9692507004</v>
      </c>
      <c r="N61" s="71">
        <f ca="1"/>
        <v>1012864.4005558984</v>
      </c>
      <c r="O61" s="71">
        <v>0</v>
      </c>
      <c r="P61" s="165">
        <v>0</v>
      </c>
      <c r="Q61" s="176">
        <f t="shared" ca="1" si="25"/>
        <v>1012864.4005558984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f ca="1"/>
        <v>852462.96296296292</v>
      </c>
      <c r="E62" s="71">
        <f ca="1"/>
        <v>852462.96296296292</v>
      </c>
      <c r="F62" s="71">
        <f ca="1"/>
        <v>982104.56762301945</v>
      </c>
      <c r="G62" s="71">
        <f ca="1"/>
        <v>1057445.3723936463</v>
      </c>
      <c r="H62" s="71">
        <f ca="1"/>
        <v>998692.49656361365</v>
      </c>
      <c r="I62" s="71">
        <f ca="1"/>
        <v>959072.26912539185</v>
      </c>
      <c r="J62" s="71">
        <f ca="1"/>
        <v>924330.0108023393</v>
      </c>
      <c r="K62" s="71">
        <f ca="1"/>
        <v>980011.86181229586</v>
      </c>
      <c r="L62" s="71">
        <f ca="1"/>
        <v>918594.04624436854</v>
      </c>
      <c r="M62" s="71">
        <f ca="1"/>
        <v>905858.69136681024</v>
      </c>
      <c r="N62" s="71">
        <v>0</v>
      </c>
      <c r="O62" s="71">
        <v>0</v>
      </c>
      <c r="P62" s="165">
        <v>0</v>
      </c>
      <c r="Q62" s="176">
        <f t="shared" ca="1" si="25"/>
        <v>905858.69136681024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f ca="1"/>
        <v>983611.11111111112</v>
      </c>
      <c r="E63" s="71">
        <f ca="1"/>
        <v>983611.11111111112</v>
      </c>
      <c r="F63" s="71">
        <f ca="1"/>
        <v>1086679.8282781665</v>
      </c>
      <c r="G63" s="71">
        <f ca="1"/>
        <v>1053773.4386180583</v>
      </c>
      <c r="H63" s="71">
        <f ca="1"/>
        <v>1240268.3244311507</v>
      </c>
      <c r="I63" s="71">
        <f ca="1"/>
        <v>1231121.4120440239</v>
      </c>
      <c r="J63" s="71">
        <f ca="1"/>
        <v>1310100.5312720349</v>
      </c>
      <c r="K63" s="71">
        <f ca="1"/>
        <v>1320259.7090676005</v>
      </c>
      <c r="L63" s="71">
        <f ca="1"/>
        <v>1311871.6993911311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1311871.6993911311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f ca="1"/>
        <v>852462.96296296292</v>
      </c>
      <c r="E64" s="71">
        <f ca="1"/>
        <v>852462.96296296292</v>
      </c>
      <c r="F64" s="71">
        <f ca="1"/>
        <v>682872.21850896755</v>
      </c>
      <c r="G64" s="71">
        <f ca="1"/>
        <v>668866.28836068418</v>
      </c>
      <c r="H64" s="71">
        <f ca="1"/>
        <v>718734.33010452322</v>
      </c>
      <c r="I64" s="71">
        <f ca="1"/>
        <v>696077.30133463396</v>
      </c>
      <c r="J64" s="71">
        <f ca="1"/>
        <v>712127.97767462768</v>
      </c>
      <c r="K64" s="71">
        <f ca="1"/>
        <v>735326.96537248429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735326.96537248429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f ca="1"/>
        <v>524592.59259259258</v>
      </c>
      <c r="E65" s="71">
        <f ca="1"/>
        <v>524592.59259259258</v>
      </c>
      <c r="F65" s="71">
        <f ca="1"/>
        <v>554137.32783171954</v>
      </c>
      <c r="G65" s="71">
        <f ca="1"/>
        <v>521955.98206362245</v>
      </c>
      <c r="H65" s="71">
        <f ca="1"/>
        <v>538711.03747047158</v>
      </c>
      <c r="I65" s="71">
        <f ca="1"/>
        <v>517162.92254045163</v>
      </c>
      <c r="J65" s="71">
        <f ca="1"/>
        <v>527717.75534029678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527717.75534029678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f ca="1"/>
        <v>721314.81481481483</v>
      </c>
      <c r="E66" s="71">
        <f ca="1"/>
        <v>721314.81481481483</v>
      </c>
      <c r="F66" s="71">
        <f ca="1"/>
        <v>724452.58670337591</v>
      </c>
      <c r="G66" s="71">
        <f ca="1"/>
        <v>691992.83604150417</v>
      </c>
      <c r="H66" s="71">
        <f ca="1"/>
        <v>653714.44657833071</v>
      </c>
      <c r="I66" s="71">
        <f ca="1"/>
        <v>674388.85759447282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674388.85759447282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f ca="1"/>
        <v>655740.74074074079</v>
      </c>
      <c r="E67" s="71">
        <f ca="1"/>
        <v>655740.74074074079</v>
      </c>
      <c r="F67" s="71">
        <f ca="1"/>
        <v>615795.81737097458</v>
      </c>
      <c r="G67" s="71">
        <f ca="1"/>
        <v>594953.54710207251</v>
      </c>
      <c r="H67" s="71">
        <f ca="1"/>
        <v>540131.47013025789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540131.47013025789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f ca="1"/>
        <v>590166.66666666663</v>
      </c>
      <c r="E68" s="71">
        <f ca="1"/>
        <v>590166.66666666663</v>
      </c>
      <c r="F68" s="71">
        <f ca="1"/>
        <v>545327.56209969858</v>
      </c>
      <c r="G68" s="71">
        <f ca="1"/>
        <v>562082.4716355151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562082.4716355151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f ca="1"/>
        <v>524592.59259259258</v>
      </c>
      <c r="E69" s="71">
        <f ca="1"/>
        <v>524592.59259259258</v>
      </c>
      <c r="F69" s="71">
        <f ca="1"/>
        <v>524081.14065758733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524081.14065758733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f ca="1"/>
        <v>655740.74074074079</v>
      </c>
      <c r="E70" s="71">
        <f ca="1"/>
        <v>655740.74074074079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655740.74074074079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f ca="1"/>
        <v>459018.51851851854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459018.51851851854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8869360.0041797236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6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ca="1" si="29">IF(ISERROR(E59/D59),"",IF(E59/D59=0,"",E59/D59))</f>
        <v>1</v>
      </c>
      <c r="E77" s="79">
        <f t="shared" ca="1" si="29"/>
        <v>0.98134697532330495</v>
      </c>
      <c r="F77" s="79">
        <f t="shared" ca="1" si="29"/>
        <v>0.92752841284566367</v>
      </c>
      <c r="G77" s="79">
        <f t="shared" ca="1" si="29"/>
        <v>0.93941477782215854</v>
      </c>
      <c r="H77" s="79">
        <f t="shared" ca="1" si="29"/>
        <v>1.0143229489703458</v>
      </c>
      <c r="I77" s="79">
        <f t="shared" ca="1" si="29"/>
        <v>0.93323392636406199</v>
      </c>
      <c r="J77" s="79">
        <f t="shared" ca="1" si="29"/>
        <v>0.89640129884526043</v>
      </c>
      <c r="K77" s="79">
        <f t="shared" ca="1" si="29"/>
        <v>1.1473890705513059</v>
      </c>
      <c r="L77" s="79">
        <f t="shared" ca="1" si="29"/>
        <v>0.94860641275623547</v>
      </c>
      <c r="M77" s="79">
        <f t="shared" ca="1" si="29"/>
        <v>0.9839150413585348</v>
      </c>
      <c r="N77" s="79">
        <f t="shared" ca="1" si="29"/>
        <v>0.98846637237778723</v>
      </c>
      <c r="O77" s="79">
        <f t="shared" ca="1" si="29"/>
        <v>1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ca="1" si="29"/>
        <v>1</v>
      </c>
      <c r="E78" s="79">
        <f t="shared" ca="1" si="29"/>
        <v>0.90691393679588483</v>
      </c>
      <c r="F78" s="79">
        <f t="shared" ca="1" si="29"/>
        <v>1.0057911487827083</v>
      </c>
      <c r="G78" s="79">
        <f t="shared" ca="1" si="29"/>
        <v>0.92325031335409036</v>
      </c>
      <c r="H78" s="79">
        <f t="shared" ca="1" si="29"/>
        <v>0.94278293797435642</v>
      </c>
      <c r="I78" s="79">
        <f t="shared" ca="1" si="29"/>
        <v>0.94884932043324732</v>
      </c>
      <c r="J78" s="79">
        <f t="shared" ca="1" si="29"/>
        <v>0.95489084790990042</v>
      </c>
      <c r="K78" s="79">
        <f t="shared" ca="1" si="29"/>
        <v>0.92414873011271192</v>
      </c>
      <c r="L78" s="79">
        <f t="shared" ca="1" si="29"/>
        <v>0.9942003503282838</v>
      </c>
      <c r="M78" s="79">
        <f t="shared" ca="1" si="29"/>
        <v>1.0611188484282523</v>
      </c>
      <c r="N78" s="79">
        <f t="shared" ca="1" si="29"/>
        <v>1.0099207201287026</v>
      </c>
      <c r="O78" s="79" t="str">
        <f t="shared" ca="1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ca="1" si="29"/>
        <v>1</v>
      </c>
      <c r="E79" s="79">
        <f t="shared" ca="1" si="29"/>
        <v>1.1909596546404833</v>
      </c>
      <c r="F79" s="79">
        <f t="shared" ca="1" si="29"/>
        <v>1.0596430579693081</v>
      </c>
      <c r="G79" s="79">
        <f t="shared" ca="1" si="29"/>
        <v>0.93684463905831239</v>
      </c>
      <c r="H79" s="79">
        <f t="shared" ca="1" si="29"/>
        <v>1.1257404665561739</v>
      </c>
      <c r="I79" s="79">
        <f t="shared" ca="1" si="29"/>
        <v>1.0254823572718843</v>
      </c>
      <c r="J79" s="79">
        <f t="shared" ca="1" si="29"/>
        <v>1.0174731089141364</v>
      </c>
      <c r="K79" s="79">
        <f t="shared" ca="1" si="29"/>
        <v>1.0308558330601492</v>
      </c>
      <c r="L79" s="79">
        <f t="shared" ca="1" si="29"/>
        <v>1.0134520760745145</v>
      </c>
      <c r="M79" s="79">
        <f t="shared" ca="1" si="29"/>
        <v>0.96785806255020868</v>
      </c>
      <c r="N79" s="79" t="str">
        <f t="shared" ca="1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ca="1" si="29"/>
        <v>1</v>
      </c>
      <c r="E80" s="79">
        <f t="shared" ca="1" si="29"/>
        <v>1.1520788706285285</v>
      </c>
      <c r="F80" s="79">
        <f t="shared" ca="1" si="29"/>
        <v>1.076713628318595</v>
      </c>
      <c r="G80" s="79">
        <f t="shared" ca="1" si="29"/>
        <v>0.94443885484406731</v>
      </c>
      <c r="H80" s="79">
        <f t="shared" ca="1" si="29"/>
        <v>0.96032790115621125</v>
      </c>
      <c r="I80" s="79">
        <f t="shared" ca="1" si="29"/>
        <v>0.9637751403710848</v>
      </c>
      <c r="J80" s="79">
        <f t="shared" ca="1" si="29"/>
        <v>1.060240228445708</v>
      </c>
      <c r="K80" s="79">
        <f t="shared" ca="1" si="29"/>
        <v>0.93732951818118826</v>
      </c>
      <c r="L80" s="79">
        <f t="shared" ca="1" si="29"/>
        <v>0.98613603590222876</v>
      </c>
      <c r="M80" s="79" t="str">
        <f t="shared" ca="1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ca="1" si="29"/>
        <v>1</v>
      </c>
      <c r="E81" s="79">
        <f t="shared" ca="1" si="29"/>
        <v>1.1047860439992656</v>
      </c>
      <c r="F81" s="79">
        <f t="shared" ca="1" si="29"/>
        <v>0.96971841309298257</v>
      </c>
      <c r="G81" s="79">
        <f t="shared" ca="1" si="29"/>
        <v>1.1769781615084793</v>
      </c>
      <c r="H81" s="79">
        <f t="shared" ca="1" si="29"/>
        <v>0.99262505362190712</v>
      </c>
      <c r="I81" s="79">
        <f t="shared" ca="1" si="29"/>
        <v>1.0641521774013194</v>
      </c>
      <c r="J81" s="79">
        <f t="shared" ca="1" si="29"/>
        <v>1.0077545024622665</v>
      </c>
      <c r="K81" s="79">
        <f t="shared" ca="1" si="29"/>
        <v>0.99364669722262955</v>
      </c>
      <c r="L81" s="79" t="str">
        <f t="shared" ca="1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ca="1" si="29"/>
        <v>1</v>
      </c>
      <c r="E82" s="79">
        <f t="shared" ca="1" si="29"/>
        <v>0.80105793234167333</v>
      </c>
      <c r="F82" s="79">
        <f t="shared" ca="1" si="29"/>
        <v>0.97948967644508234</v>
      </c>
      <c r="G82" s="79">
        <f t="shared" ca="1" si="29"/>
        <v>1.0745560698926238</v>
      </c>
      <c r="H82" s="79">
        <f t="shared" ca="1" si="29"/>
        <v>0.96847649010087733</v>
      </c>
      <c r="I82" s="79">
        <f t="shared" ca="1" si="29"/>
        <v>1.0230587555566295</v>
      </c>
      <c r="J82" s="79">
        <f t="shared" ca="1" si="29"/>
        <v>1.0325769923737729</v>
      </c>
      <c r="K82" s="79" t="str">
        <f t="shared" ca="1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ca="1" si="29"/>
        <v>1</v>
      </c>
      <c r="E83" s="79">
        <f t="shared" ca="1" si="29"/>
        <v>1.0563193908116653</v>
      </c>
      <c r="F83" s="79">
        <f t="shared" ca="1" si="29"/>
        <v>0.94192532400944862</v>
      </c>
      <c r="G83" s="79">
        <f t="shared" ca="1" si="29"/>
        <v>1.032100514186284</v>
      </c>
      <c r="H83" s="79">
        <f t="shared" ca="1" si="29"/>
        <v>0.96000060620402439</v>
      </c>
      <c r="I83" s="79">
        <f t="shared" ca="1" si="29"/>
        <v>1.0204091057959004</v>
      </c>
      <c r="J83" s="79" t="str">
        <f t="shared" ca="1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ca="1" si="29"/>
        <v>1</v>
      </c>
      <c r="E84" s="79">
        <f t="shared" ca="1" si="29"/>
        <v>1.0043500727062797</v>
      </c>
      <c r="F84" s="79">
        <f t="shared" ca="1" si="29"/>
        <v>0.95519409929974852</v>
      </c>
      <c r="G84" s="79">
        <f t="shared" ca="1" si="29"/>
        <v>0.94468383562734226</v>
      </c>
      <c r="H84" s="79">
        <f t="shared" ca="1" si="29"/>
        <v>1.0316260580202197</v>
      </c>
      <c r="I84" s="79" t="str">
        <f t="shared" ca="1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ca="1" si="29"/>
        <v>1</v>
      </c>
      <c r="E85" s="79">
        <f t="shared" ca="1" si="29"/>
        <v>0.93908427387835713</v>
      </c>
      <c r="F85" s="79">
        <f t="shared" ca="1" si="29"/>
        <v>0.96615392686835022</v>
      </c>
      <c r="G85" s="79">
        <f t="shared" ca="1" si="29"/>
        <v>0.90785486154533479</v>
      </c>
      <c r="H85" s="79" t="str">
        <f t="shared" ca="1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ca="1" si="29"/>
        <v>1</v>
      </c>
      <c r="E86" s="79">
        <f t="shared" ca="1" si="29"/>
        <v>0.92402298011809991</v>
      </c>
      <c r="F86" s="79">
        <f t="shared" ca="1" si="29"/>
        <v>1.0307244868961041</v>
      </c>
      <c r="G86" s="79" t="str">
        <f t="shared" ca="1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ca="1" si="29"/>
        <v>1</v>
      </c>
      <c r="E87" s="79">
        <f t="shared" ca="1" si="29"/>
        <v>0.99902504926255709</v>
      </c>
      <c r="F87" s="79" t="str">
        <f t="shared" ca="1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ca="1" si="29"/>
        <v>1</v>
      </c>
      <c r="E88" s="81" t="str">
        <f t="shared" ca="1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ca="1" si="31">IFERROR(SUMPRODUCT($A$59:$A$71, E$59:E$71, --($C$59:$C$71&lt;$M$1+1-D$58))/SUMPRODUCT($A$59:$A$71, D$59:D$71, --($C$59:$C$71&lt;$M$1+1-D$58)), 1)</f>
        <v>1</v>
      </c>
      <c r="E89" s="182">
        <f t="shared" ca="1" si="31"/>
        <v>1.0084281713897736</v>
      </c>
      <c r="F89" s="182">
        <f t="shared" ca="1" si="31"/>
        <v>0.99694467839496104</v>
      </c>
      <c r="G89" s="182">
        <f t="shared" ca="1" si="31"/>
        <v>0.9939886191455044</v>
      </c>
      <c r="H89" s="182">
        <f t="shared" ca="1" si="31"/>
        <v>1.0005629602204824</v>
      </c>
      <c r="I89" s="182">
        <f t="shared" ca="1" si="31"/>
        <v>1.0060572290447729</v>
      </c>
      <c r="J89" s="182">
        <f t="shared" ca="1" si="31"/>
        <v>1.0071762326351814</v>
      </c>
      <c r="K89" s="182">
        <f t="shared" ca="1" si="31"/>
        <v>0.99394294757139701</v>
      </c>
      <c r="L89" s="182">
        <f t="shared" ca="1" si="31"/>
        <v>0.99164445460197648</v>
      </c>
      <c r="M89" s="182">
        <f t="shared" ca="1" si="31"/>
        <v>0.99570268255433436</v>
      </c>
      <c r="N89" s="182">
        <f t="shared" ca="1" si="31"/>
        <v>1.0008064537467549</v>
      </c>
      <c r="O89" s="182">
        <f t="shared" ca="1" si="31"/>
        <v>1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ca="1" si="32">D89*E90</f>
        <v>0.99510116816325389</v>
      </c>
      <c r="E90" s="182">
        <f t="shared" ca="1" si="32"/>
        <v>0.99510116816325389</v>
      </c>
      <c r="F90" s="182">
        <f t="shared" ca="1" si="32"/>
        <v>0.98678438028148996</v>
      </c>
      <c r="G90" s="182">
        <f ca="1">G89*H90</f>
        <v>0.98980856377123283</v>
      </c>
      <c r="H90" s="182">
        <f t="shared" ca="1" si="32"/>
        <v>0.99579466475394351</v>
      </c>
      <c r="I90" s="182">
        <f t="shared" ca="1" si="32"/>
        <v>0.99523438738379022</v>
      </c>
      <c r="J90" s="182">
        <f t="shared" ca="1" si="32"/>
        <v>0.98924232007034163</v>
      </c>
      <c r="K90" s="182">
        <f t="shared" ca="1" si="32"/>
        <v>0.98219386837801226</v>
      </c>
      <c r="L90" s="182">
        <f t="shared" ca="1" si="32"/>
        <v>0.98817932234230099</v>
      </c>
      <c r="M90" s="182">
        <f t="shared" ca="1" si="32"/>
        <v>0.99650567071333418</v>
      </c>
      <c r="N90" s="182">
        <f t="shared" ca="1" si="32"/>
        <v>1.0008064537467549</v>
      </c>
      <c r="O90" s="182">
        <f t="shared" ca="1" si="32"/>
        <v>1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6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ca="1" si="35">IFERROR(LN(D77), "")</f>
        <v>0</v>
      </c>
      <c r="E95" s="136">
        <f t="shared" ca="1" si="35"/>
        <v>-1.8829186413758549E-2</v>
      </c>
      <c r="F95" s="136">
        <f t="shared" ca="1" si="35"/>
        <v>-7.5231851173888184E-2</v>
      </c>
      <c r="G95" s="136">
        <f t="shared" ca="1" si="35"/>
        <v>-6.2498174384426647E-2</v>
      </c>
      <c r="H95" s="136">
        <f t="shared" ca="1" si="35"/>
        <v>1.4221344570605216E-2</v>
      </c>
      <c r="I95" s="136">
        <f t="shared" ca="1" si="35"/>
        <v>-6.9099384626350929E-2</v>
      </c>
      <c r="J95" s="136">
        <f t="shared" ca="1" si="35"/>
        <v>-0.10936708809918547</v>
      </c>
      <c r="K95" s="136">
        <f t="shared" ca="1" si="35"/>
        <v>0.13748898773614074</v>
      </c>
      <c r="L95" s="136">
        <f t="shared" ca="1" si="35"/>
        <v>-5.2761305329337024E-2</v>
      </c>
      <c r="M95" s="136">
        <f t="shared" ca="1" si="35"/>
        <v>-1.621572574019297E-2</v>
      </c>
      <c r="N95" s="136">
        <f t="shared" ca="1" si="35"/>
        <v>-1.160065578897893E-2</v>
      </c>
      <c r="O95" s="136">
        <f t="shared" ca="1" si="35"/>
        <v>0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ca="1" si="35"/>
        <v>0</v>
      </c>
      <c r="E96" s="136">
        <f t="shared" ca="1" si="35"/>
        <v>-9.7707721135518733E-2</v>
      </c>
      <c r="F96" s="136">
        <f t="shared" ca="1" si="35"/>
        <v>5.774444540736173E-3</v>
      </c>
      <c r="G96" s="136">
        <f t="shared" ca="1" si="35"/>
        <v>-7.9854885846228962E-2</v>
      </c>
      <c r="H96" s="136">
        <f t="shared" ca="1" si="35"/>
        <v>-5.8919205268519889E-2</v>
      </c>
      <c r="I96" s="136">
        <f t="shared" ca="1" si="35"/>
        <v>-5.250527018280899E-2</v>
      </c>
      <c r="J96" s="136">
        <f t="shared" ca="1" si="35"/>
        <v>-4.6158240415924978E-2</v>
      </c>
      <c r="K96" s="136">
        <f t="shared" ca="1" si="35"/>
        <v>-7.8882256968213174E-2</v>
      </c>
      <c r="L96" s="136">
        <f t="shared" ca="1" si="35"/>
        <v>-5.8165329495852656E-3</v>
      </c>
      <c r="M96" s="136">
        <f t="shared" ca="1" si="35"/>
        <v>5.9323868842324191E-2</v>
      </c>
      <c r="N96" s="136">
        <f t="shared" ca="1" si="35"/>
        <v>9.871832850203828E-3</v>
      </c>
      <c r="O96" s="136" t="str">
        <f t="shared" ca="1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ca="1" si="35"/>
        <v>0</v>
      </c>
      <c r="E97" s="136">
        <f t="shared" ca="1" si="35"/>
        <v>0.17475941460247818</v>
      </c>
      <c r="F97" s="136">
        <f t="shared" ca="1" si="35"/>
        <v>5.7932113650279962E-2</v>
      </c>
      <c r="G97" s="136">
        <f t="shared" ca="1" si="35"/>
        <v>-6.5237817259253095E-2</v>
      </c>
      <c r="H97" s="136">
        <f t="shared" ca="1" si="35"/>
        <v>0.11844101163708032</v>
      </c>
      <c r="I97" s="136">
        <f t="shared" ca="1" si="35"/>
        <v>2.5163094356841002E-2</v>
      </c>
      <c r="J97" s="136">
        <f t="shared" ca="1" si="35"/>
        <v>1.7322209399756493E-2</v>
      </c>
      <c r="K97" s="136">
        <f t="shared" ca="1" si="35"/>
        <v>3.0389363113991957E-2</v>
      </c>
      <c r="L97" s="136">
        <f t="shared" ca="1" si="35"/>
        <v>1.3362400221633207E-2</v>
      </c>
      <c r="M97" s="136">
        <f t="shared" ca="1" si="35"/>
        <v>-3.2669832053622214E-2</v>
      </c>
      <c r="N97" s="136" t="str">
        <f t="shared" ca="1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ca="1" si="35"/>
        <v>0</v>
      </c>
      <c r="E98" s="136">
        <f t="shared" ca="1" si="35"/>
        <v>0.1415680240174052</v>
      </c>
      <c r="F98" s="136">
        <f t="shared" ca="1" si="35"/>
        <v>7.3913465248604107E-2</v>
      </c>
      <c r="G98" s="136">
        <f t="shared" ca="1" si="35"/>
        <v>-5.716433225786173E-2</v>
      </c>
      <c r="H98" s="136">
        <f t="shared" ca="1" si="35"/>
        <v>-4.0480489135470962E-2</v>
      </c>
      <c r="I98" s="136">
        <f t="shared" ca="1" si="35"/>
        <v>-3.689726845667584E-2</v>
      </c>
      <c r="J98" s="136">
        <f t="shared" ca="1" si="35"/>
        <v>5.8495513056297105E-2</v>
      </c>
      <c r="K98" s="136">
        <f t="shared" ca="1" si="35"/>
        <v>-6.4720384947190526E-2</v>
      </c>
      <c r="L98" s="136">
        <f t="shared" ca="1" si="35"/>
        <v>-1.3960966449654996E-2</v>
      </c>
      <c r="M98" s="136" t="str">
        <f t="shared" ca="1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ca="1" si="35"/>
        <v>0</v>
      </c>
      <c r="E99" s="136">
        <f t="shared" ca="1" si="35"/>
        <v>9.9651690881878793E-2</v>
      </c>
      <c r="F99" s="136">
        <f t="shared" ca="1" si="35"/>
        <v>-3.07495454091153E-2</v>
      </c>
      <c r="G99" s="136">
        <f t="shared" ca="1" si="35"/>
        <v>0.16295027373767842</v>
      </c>
      <c r="H99" s="136">
        <f t="shared" ca="1" si="35"/>
        <v>-7.4022757464565995E-3</v>
      </c>
      <c r="I99" s="136">
        <f t="shared" ca="1" si="35"/>
        <v>6.2178404565934063E-2</v>
      </c>
      <c r="J99" s="136">
        <f t="shared" ca="1" si="35"/>
        <v>7.7245908416907275E-3</v>
      </c>
      <c r="K99" s="136">
        <f t="shared" ca="1" si="35"/>
        <v>-6.3735708974017348E-3</v>
      </c>
      <c r="L99" s="136" t="str">
        <f t="shared" ca="1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ca="1" si="35"/>
        <v>0</v>
      </c>
      <c r="E100" s="136">
        <f t="shared" ca="1" si="35"/>
        <v>-0.2218220095082904</v>
      </c>
      <c r="F100" s="136">
        <f t="shared" ca="1" si="35"/>
        <v>-2.0723581270151312E-2</v>
      </c>
      <c r="G100" s="136">
        <f t="shared" ca="1" si="35"/>
        <v>7.1907618049470795E-2</v>
      </c>
      <c r="H100" s="136">
        <f t="shared" ca="1" si="35"/>
        <v>-3.2031070977082736E-2</v>
      </c>
      <c r="I100" s="136">
        <f t="shared" ca="1" si="35"/>
        <v>2.2796919881898314E-2</v>
      </c>
      <c r="J100" s="136">
        <f t="shared" ca="1" si="35"/>
        <v>3.2057611957939713E-2</v>
      </c>
      <c r="K100" s="136" t="str">
        <f t="shared" ca="1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ca="1" si="35"/>
        <v>0</v>
      </c>
      <c r="E101" s="136">
        <f t="shared" ca="1" si="35"/>
        <v>5.4790592974392135E-2</v>
      </c>
      <c r="F101" s="136">
        <f t="shared" ca="1" si="35"/>
        <v>-5.9829281423433661E-2</v>
      </c>
      <c r="G101" s="136">
        <f t="shared" ca="1" si="35"/>
        <v>3.15960597838751E-2</v>
      </c>
      <c r="H101" s="136">
        <f t="shared" ca="1" si="35"/>
        <v>-4.0821363057929098E-2</v>
      </c>
      <c r="I101" s="136">
        <f t="shared" ca="1" si="35"/>
        <v>2.0203630997075232E-2</v>
      </c>
      <c r="J101" s="136" t="str">
        <f t="shared" ca="1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ca="1" si="35"/>
        <v>0</v>
      </c>
      <c r="E102" s="136">
        <f t="shared" ca="1" si="35"/>
        <v>4.3406384897947646E-3</v>
      </c>
      <c r="F102" s="136">
        <f t="shared" ca="1" si="35"/>
        <v>-4.5840713812891953E-2</v>
      </c>
      <c r="G102" s="136">
        <f t="shared" ca="1" si="35"/>
        <v>-5.6904972941620516E-2</v>
      </c>
      <c r="H102" s="136">
        <f t="shared" ca="1" si="35"/>
        <v>3.1136254516245847E-2</v>
      </c>
      <c r="I102" s="136" t="str">
        <f t="shared" ca="1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ca="1" si="35"/>
        <v>0</v>
      </c>
      <c r="E103" s="136">
        <f t="shared" ca="1" si="35"/>
        <v>-6.2850055261781862E-2</v>
      </c>
      <c r="F103" s="136">
        <f t="shared" ca="1" si="35"/>
        <v>-3.4432112879405376E-2</v>
      </c>
      <c r="G103" s="136">
        <f t="shared" ca="1" si="35"/>
        <v>-9.6670757270342925E-2</v>
      </c>
      <c r="H103" s="136" t="str">
        <f t="shared" ca="1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ca="1" si="35"/>
        <v>0</v>
      </c>
      <c r="E104" s="136">
        <f t="shared" ca="1" si="35"/>
        <v>-7.9018337392028737E-2</v>
      </c>
      <c r="F104" s="136">
        <f t="shared" ca="1" si="35"/>
        <v>3.0261940318041334E-2</v>
      </c>
      <c r="G104" s="136" t="str">
        <f t="shared" ca="1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ca="1" si="35"/>
        <v>0</v>
      </c>
      <c r="E105" s="136">
        <f t="shared" ca="1" si="35"/>
        <v>-9.7542631104548456E-4</v>
      </c>
      <c r="F105" s="136" t="str">
        <f t="shared" ca="1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ca="1" si="35"/>
        <v>0</v>
      </c>
      <c r="E106" s="137" t="str">
        <f t="shared" ca="1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ca="1" si="37">IFERROR(AVERAGE(D95:D106), 0)</f>
        <v>0</v>
      </c>
      <c r="E107" s="138">
        <f t="shared" ca="1" si="37"/>
        <v>-5.5385227786133504E-4</v>
      </c>
      <c r="F107" s="138">
        <f t="shared" ca="1" si="37"/>
        <v>-9.8925122211224216E-3</v>
      </c>
      <c r="G107" s="138">
        <f t="shared" ca="1" si="37"/>
        <v>-1.6875220932078841E-2</v>
      </c>
      <c r="H107" s="138">
        <f t="shared" ca="1" si="37"/>
        <v>-1.9819741826909883E-3</v>
      </c>
      <c r="I107" s="138">
        <f t="shared" ca="1" si="37"/>
        <v>-4.0228390662981634E-3</v>
      </c>
      <c r="J107" s="138">
        <f t="shared" ca="1" si="37"/>
        <v>-6.6542338765710708E-3</v>
      </c>
      <c r="K107" s="138">
        <f t="shared" ca="1" si="37"/>
        <v>3.5804276074654522E-3</v>
      </c>
      <c r="L107" s="138">
        <f t="shared" ca="1" si="37"/>
        <v>-1.4794101126736018E-2</v>
      </c>
      <c r="M107" s="139">
        <f t="shared" ca="1" si="37"/>
        <v>3.4794370161696695E-3</v>
      </c>
      <c r="N107" s="139">
        <f t="shared" ca="1" si="37"/>
        <v>-8.6441146938755122E-4</v>
      </c>
      <c r="O107" s="139">
        <f t="shared" ca="1" si="37"/>
        <v>0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ca="1" si="38">IFERROR(_xlfn.VAR.S(D95:D106), 0)</f>
        <v>0</v>
      </c>
      <c r="E108" s="139">
        <f t="shared" ca="1" si="38"/>
        <v>1.3283161333708726E-2</v>
      </c>
      <c r="F108" s="139">
        <f t="shared" ca="1" si="38"/>
        <v>2.5212398387332883E-3</v>
      </c>
      <c r="G108" s="139">
        <f t="shared" ca="1" si="38"/>
        <v>7.568602504986045E-3</v>
      </c>
      <c r="H108" s="139">
        <f t="shared" ca="1" si="38"/>
        <v>3.2894100110311716E-3</v>
      </c>
      <c r="I108" s="139">
        <f t="shared" ca="1" si="38"/>
        <v>2.3678126177907898E-3</v>
      </c>
      <c r="J108" s="139">
        <f t="shared" ca="1" si="38"/>
        <v>3.7270427842020989E-3</v>
      </c>
      <c r="K108" s="139">
        <f t="shared" ca="1" si="38"/>
        <v>7.553599732004289E-3</v>
      </c>
      <c r="L108" s="139">
        <f t="shared" ca="1" si="38"/>
        <v>7.7186266896942196E-4</v>
      </c>
      <c r="M108" s="140">
        <f t="shared" ca="1" si="38"/>
        <v>2.4066348281329229E-3</v>
      </c>
      <c r="N108" s="140">
        <f t="shared" ca="1" si="38"/>
        <v>2.3053388417991632E-4</v>
      </c>
      <c r="O108" s="140">
        <f t="shared" ca="1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6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0</v>
      </c>
      <c r="E113" s="136">
        <f t="shared" ca="1" si="41"/>
        <v>-1.8829186413758549E-2</v>
      </c>
      <c r="F113" s="136">
        <f t="shared" ca="1" si="41"/>
        <v>-7.5231851173888184E-2</v>
      </c>
      <c r="G113" s="136">
        <f t="shared" ca="1" si="41"/>
        <v>-6.2498174384426647E-2</v>
      </c>
      <c r="H113" s="136">
        <f t="shared" ca="1" si="41"/>
        <v>1.4221344570605216E-2</v>
      </c>
      <c r="I113" s="136">
        <f t="shared" ca="1" si="41"/>
        <v>-6.9099384626350929E-2</v>
      </c>
      <c r="J113" s="136">
        <f t="shared" ca="1" si="41"/>
        <v>-0.10936708809918547</v>
      </c>
      <c r="K113" s="136">
        <f t="shared" ca="1" si="41"/>
        <v>0.13748898773614074</v>
      </c>
      <c r="L113" s="136">
        <f t="shared" ca="1" si="41"/>
        <v>-5.2761305329337024E-2</v>
      </c>
      <c r="M113" s="136">
        <f t="shared" ca="1" si="41"/>
        <v>-1.621572574019297E-2</v>
      </c>
      <c r="N113" s="136">
        <f t="shared" ca="1" si="41"/>
        <v>-1.160065578897893E-2</v>
      </c>
      <c r="O113" s="304">
        <f t="shared" ca="1" si="41"/>
        <v>0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0</v>
      </c>
      <c r="E114" s="136">
        <f t="shared" ca="1" si="43"/>
        <v>-9.7707721135518733E-2</v>
      </c>
      <c r="F114" s="136">
        <f t="shared" ca="1" si="43"/>
        <v>5.774444540736173E-3</v>
      </c>
      <c r="G114" s="136">
        <f t="shared" ca="1" si="43"/>
        <v>-7.9854885846228962E-2</v>
      </c>
      <c r="H114" s="136">
        <f t="shared" ca="1" si="43"/>
        <v>-5.8919205268519889E-2</v>
      </c>
      <c r="I114" s="136">
        <f t="shared" ca="1" si="43"/>
        <v>-5.250527018280899E-2</v>
      </c>
      <c r="J114" s="136">
        <f t="shared" ca="1" si="43"/>
        <v>-4.6158240415924978E-2</v>
      </c>
      <c r="K114" s="136">
        <f t="shared" ca="1" si="43"/>
        <v>-7.8882256968213174E-2</v>
      </c>
      <c r="L114" s="136">
        <f t="shared" ca="1" si="43"/>
        <v>-5.8165329495852656E-3</v>
      </c>
      <c r="M114" s="136">
        <f t="shared" ca="1" si="43"/>
        <v>5.9323868842324191E-2</v>
      </c>
      <c r="N114" s="136">
        <f t="shared" ca="1" si="43"/>
        <v>9.871832850203828E-3</v>
      </c>
      <c r="O114" s="302">
        <f t="shared" ca="1" si="43"/>
        <v>0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0</v>
      </c>
      <c r="E115" s="136">
        <f t="shared" ca="1" si="44"/>
        <v>0.17475941460247818</v>
      </c>
      <c r="F115" s="136">
        <f t="shared" ca="1" si="44"/>
        <v>5.7932113650279962E-2</v>
      </c>
      <c r="G115" s="136">
        <f t="shared" ca="1" si="44"/>
        <v>-6.5237817259253095E-2</v>
      </c>
      <c r="H115" s="136">
        <f t="shared" ca="1" si="44"/>
        <v>0.11844101163708032</v>
      </c>
      <c r="I115" s="136">
        <f t="shared" ca="1" si="44"/>
        <v>2.5163094356841002E-2</v>
      </c>
      <c r="J115" s="136">
        <f t="shared" ca="1" si="44"/>
        <v>1.7322209399756493E-2</v>
      </c>
      <c r="K115" s="136">
        <f t="shared" ca="1" si="44"/>
        <v>3.0389363113991957E-2</v>
      </c>
      <c r="L115" s="136">
        <f t="shared" ca="1" si="44"/>
        <v>1.3362400221633207E-2</v>
      </c>
      <c r="M115" s="136">
        <f t="shared" ca="1" si="44"/>
        <v>-3.2669832053622214E-2</v>
      </c>
      <c r="N115" s="302">
        <f t="shared" ca="1" si="44"/>
        <v>-8.6441146938755122E-4</v>
      </c>
      <c r="O115" s="136">
        <f t="shared" ca="1" si="44"/>
        <v>0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0</v>
      </c>
      <c r="E116" s="136">
        <f t="shared" ca="1" si="45"/>
        <v>0.1415680240174052</v>
      </c>
      <c r="F116" s="136">
        <f t="shared" ca="1" si="45"/>
        <v>7.3913465248604107E-2</v>
      </c>
      <c r="G116" s="136">
        <f t="shared" ca="1" si="45"/>
        <v>-5.716433225786173E-2</v>
      </c>
      <c r="H116" s="136">
        <f t="shared" ca="1" si="45"/>
        <v>-4.0480489135470962E-2</v>
      </c>
      <c r="I116" s="136">
        <f t="shared" ca="1" si="45"/>
        <v>-3.689726845667584E-2</v>
      </c>
      <c r="J116" s="136">
        <f t="shared" ca="1" si="45"/>
        <v>5.8495513056297105E-2</v>
      </c>
      <c r="K116" s="136">
        <f t="shared" ca="1" si="45"/>
        <v>-6.4720384947190526E-2</v>
      </c>
      <c r="L116" s="136">
        <f t="shared" ca="1" si="45"/>
        <v>-1.3960966449654996E-2</v>
      </c>
      <c r="M116" s="302">
        <f t="shared" ca="1" si="45"/>
        <v>3.4794370161696695E-3</v>
      </c>
      <c r="N116" s="136">
        <f t="shared" ca="1" si="45"/>
        <v>-8.6441146938755122E-4</v>
      </c>
      <c r="O116" s="136">
        <f t="shared" ca="1" si="45"/>
        <v>0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0</v>
      </c>
      <c r="E117" s="136">
        <f t="shared" ca="1" si="46"/>
        <v>9.9651690881878793E-2</v>
      </c>
      <c r="F117" s="136">
        <f t="shared" ca="1" si="46"/>
        <v>-3.07495454091153E-2</v>
      </c>
      <c r="G117" s="136">
        <f t="shared" ca="1" si="46"/>
        <v>0.16295027373767842</v>
      </c>
      <c r="H117" s="136">
        <f t="shared" ca="1" si="46"/>
        <v>-7.4022757464565995E-3</v>
      </c>
      <c r="I117" s="136">
        <f t="shared" ca="1" si="46"/>
        <v>6.2178404565934063E-2</v>
      </c>
      <c r="J117" s="136">
        <f t="shared" ca="1" si="46"/>
        <v>7.7245908416907275E-3</v>
      </c>
      <c r="K117" s="136">
        <f t="shared" ca="1" si="46"/>
        <v>-6.3735708974017348E-3</v>
      </c>
      <c r="L117" s="302">
        <f t="shared" ca="1" si="46"/>
        <v>-1.4794101126736018E-2</v>
      </c>
      <c r="M117" s="136">
        <f t="shared" ca="1" si="46"/>
        <v>3.4794370161696695E-3</v>
      </c>
      <c r="N117" s="136">
        <f t="shared" ca="1" si="46"/>
        <v>-8.6441146938755122E-4</v>
      </c>
      <c r="O117" s="136">
        <f t="shared" ca="1" si="46"/>
        <v>0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0</v>
      </c>
      <c r="E118" s="136">
        <f t="shared" ca="1" si="47"/>
        <v>-0.2218220095082904</v>
      </c>
      <c r="F118" s="136">
        <f t="shared" ca="1" si="47"/>
        <v>-2.0723581270151312E-2</v>
      </c>
      <c r="G118" s="136">
        <f t="shared" ca="1" si="47"/>
        <v>7.1907618049470795E-2</v>
      </c>
      <c r="H118" s="136">
        <f t="shared" ca="1" si="47"/>
        <v>-3.2031070977082736E-2</v>
      </c>
      <c r="I118" s="136">
        <f t="shared" ca="1" si="47"/>
        <v>2.2796919881898314E-2</v>
      </c>
      <c r="J118" s="136">
        <f t="shared" ca="1" si="47"/>
        <v>3.2057611957939713E-2</v>
      </c>
      <c r="K118" s="302">
        <f t="shared" ca="1" si="47"/>
        <v>3.5804276074654522E-3</v>
      </c>
      <c r="L118" s="136">
        <f t="shared" ca="1" si="47"/>
        <v>-1.4794101126736018E-2</v>
      </c>
      <c r="M118" s="136">
        <f t="shared" ca="1" si="47"/>
        <v>3.4794370161696695E-3</v>
      </c>
      <c r="N118" s="136">
        <f t="shared" ca="1" si="47"/>
        <v>-8.6441146938755122E-4</v>
      </c>
      <c r="O118" s="136">
        <f t="shared" ca="1" si="47"/>
        <v>0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0</v>
      </c>
      <c r="E119" s="136">
        <f t="shared" ca="1" si="48"/>
        <v>5.4790592974392135E-2</v>
      </c>
      <c r="F119" s="136">
        <f t="shared" ca="1" si="48"/>
        <v>-5.9829281423433661E-2</v>
      </c>
      <c r="G119" s="136">
        <f t="shared" ca="1" si="48"/>
        <v>3.15960597838751E-2</v>
      </c>
      <c r="H119" s="136">
        <f t="shared" ca="1" si="48"/>
        <v>-4.0821363057929098E-2</v>
      </c>
      <c r="I119" s="136">
        <f t="shared" ca="1" si="48"/>
        <v>2.0203630997075232E-2</v>
      </c>
      <c r="J119" s="302">
        <f t="shared" ca="1" si="48"/>
        <v>-6.6542338765710708E-3</v>
      </c>
      <c r="K119" s="136">
        <f t="shared" ca="1" si="48"/>
        <v>3.5804276074654522E-3</v>
      </c>
      <c r="L119" s="136">
        <f t="shared" ca="1" si="48"/>
        <v>-1.4794101126736018E-2</v>
      </c>
      <c r="M119" s="136">
        <f t="shared" ca="1" si="48"/>
        <v>3.4794370161696695E-3</v>
      </c>
      <c r="N119" s="136">
        <f t="shared" ca="1" si="48"/>
        <v>-8.6441146938755122E-4</v>
      </c>
      <c r="O119" s="136">
        <f t="shared" ca="1" si="48"/>
        <v>0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0</v>
      </c>
      <c r="E120" s="136">
        <f t="shared" ca="1" si="49"/>
        <v>4.3406384897947646E-3</v>
      </c>
      <c r="F120" s="136">
        <f t="shared" ca="1" si="49"/>
        <v>-4.5840713812891953E-2</v>
      </c>
      <c r="G120" s="136">
        <f t="shared" ca="1" si="49"/>
        <v>-5.6904972941620516E-2</v>
      </c>
      <c r="H120" s="136">
        <f t="shared" ca="1" si="49"/>
        <v>3.1136254516245847E-2</v>
      </c>
      <c r="I120" s="302">
        <f t="shared" ca="1" si="49"/>
        <v>-4.0228390662981634E-3</v>
      </c>
      <c r="J120" s="136">
        <f t="shared" ca="1" si="49"/>
        <v>-6.6542338765710708E-3</v>
      </c>
      <c r="K120" s="136">
        <f t="shared" ca="1" si="49"/>
        <v>3.5804276074654522E-3</v>
      </c>
      <c r="L120" s="136">
        <f t="shared" ca="1" si="49"/>
        <v>-1.4794101126736018E-2</v>
      </c>
      <c r="M120" s="136">
        <f t="shared" ca="1" si="49"/>
        <v>3.4794370161696695E-3</v>
      </c>
      <c r="N120" s="136">
        <f t="shared" ca="1" si="49"/>
        <v>-8.6441146938755122E-4</v>
      </c>
      <c r="O120" s="136">
        <f t="shared" ca="1" si="49"/>
        <v>0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0</v>
      </c>
      <c r="E121" s="136">
        <f t="shared" ca="1" si="50"/>
        <v>-6.2850055261781862E-2</v>
      </c>
      <c r="F121" s="136">
        <f t="shared" ca="1" si="50"/>
        <v>-3.4432112879405376E-2</v>
      </c>
      <c r="G121" s="136">
        <f t="shared" ca="1" si="50"/>
        <v>-9.6670757270342925E-2</v>
      </c>
      <c r="H121" s="302">
        <f t="shared" ca="1" si="50"/>
        <v>-1.9819741826909883E-3</v>
      </c>
      <c r="I121" s="136">
        <f t="shared" ca="1" si="50"/>
        <v>-4.0228390662981634E-3</v>
      </c>
      <c r="J121" s="136">
        <f t="shared" ca="1" si="50"/>
        <v>-6.6542338765710708E-3</v>
      </c>
      <c r="K121" s="136">
        <f t="shared" ca="1" si="50"/>
        <v>3.5804276074654522E-3</v>
      </c>
      <c r="L121" s="136">
        <f t="shared" ca="1" si="50"/>
        <v>-1.4794101126736018E-2</v>
      </c>
      <c r="M121" s="136">
        <f t="shared" ca="1" si="50"/>
        <v>3.4794370161696695E-3</v>
      </c>
      <c r="N121" s="136">
        <f t="shared" ca="1" si="50"/>
        <v>-8.6441146938755122E-4</v>
      </c>
      <c r="O121" s="136">
        <f t="shared" ca="1" si="50"/>
        <v>0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0</v>
      </c>
      <c r="E122" s="136">
        <f t="shared" ca="1" si="51"/>
        <v>-7.9018337392028737E-2</v>
      </c>
      <c r="F122" s="136">
        <f t="shared" ca="1" si="51"/>
        <v>3.0261940318041334E-2</v>
      </c>
      <c r="G122" s="302">
        <f t="shared" ca="1" si="51"/>
        <v>-1.6875220932078841E-2</v>
      </c>
      <c r="H122" s="136">
        <f t="shared" ca="1" si="51"/>
        <v>-1.9819741826909883E-3</v>
      </c>
      <c r="I122" s="136">
        <f t="shared" ca="1" si="51"/>
        <v>-4.0228390662981634E-3</v>
      </c>
      <c r="J122" s="136">
        <f t="shared" ca="1" si="51"/>
        <v>-6.6542338765710708E-3</v>
      </c>
      <c r="K122" s="136">
        <f t="shared" ca="1" si="51"/>
        <v>3.5804276074654522E-3</v>
      </c>
      <c r="L122" s="136">
        <f t="shared" ca="1" si="51"/>
        <v>-1.4794101126736018E-2</v>
      </c>
      <c r="M122" s="136">
        <f t="shared" ca="1" si="51"/>
        <v>3.4794370161696695E-3</v>
      </c>
      <c r="N122" s="136">
        <f t="shared" ca="1" si="51"/>
        <v>-8.6441146938755122E-4</v>
      </c>
      <c r="O122" s="136">
        <f t="shared" ca="1" si="51"/>
        <v>0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0</v>
      </c>
      <c r="E123" s="136">
        <f t="shared" ca="1" si="52"/>
        <v>-9.7542631104548456E-4</v>
      </c>
      <c r="F123" s="302">
        <f t="shared" ca="1" si="52"/>
        <v>-9.8925122211224216E-3</v>
      </c>
      <c r="G123" s="136">
        <f t="shared" ca="1" si="52"/>
        <v>-1.6875220932078841E-2</v>
      </c>
      <c r="H123" s="136">
        <f t="shared" ca="1" si="52"/>
        <v>-1.9819741826909883E-3</v>
      </c>
      <c r="I123" s="136">
        <f t="shared" ca="1" si="52"/>
        <v>-4.0228390662981634E-3</v>
      </c>
      <c r="J123" s="136">
        <f t="shared" ca="1" si="52"/>
        <v>-6.6542338765710708E-3</v>
      </c>
      <c r="K123" s="296">
        <f t="shared" ca="1" si="52"/>
        <v>3.5804276074654522E-3</v>
      </c>
      <c r="L123" s="296">
        <f t="shared" ca="1" si="52"/>
        <v>-1.4794101126736018E-2</v>
      </c>
      <c r="M123" s="136">
        <f t="shared" ca="1" si="52"/>
        <v>3.4794370161696695E-3</v>
      </c>
      <c r="N123" s="136">
        <f t="shared" ca="1" si="52"/>
        <v>-8.6441146938755122E-4</v>
      </c>
      <c r="O123" s="136">
        <f t="shared" ca="1" si="52"/>
        <v>0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0</v>
      </c>
      <c r="E124" s="303">
        <f t="shared" ca="1" si="53"/>
        <v>-5.5385227786133504E-4</v>
      </c>
      <c r="F124" s="137">
        <f t="shared" ca="1" si="53"/>
        <v>-9.8925122211224216E-3</v>
      </c>
      <c r="G124" s="137">
        <f t="shared" ca="1" si="53"/>
        <v>-1.6875220932078841E-2</v>
      </c>
      <c r="H124" s="137">
        <f t="shared" ca="1" si="53"/>
        <v>-1.9819741826909883E-3</v>
      </c>
      <c r="I124" s="137">
        <f t="shared" ca="1" si="53"/>
        <v>-4.0228390662981634E-3</v>
      </c>
      <c r="J124" s="137">
        <f t="shared" ca="1" si="53"/>
        <v>-6.6542338765710708E-3</v>
      </c>
      <c r="K124" s="297">
        <f t="shared" ca="1" si="53"/>
        <v>3.5804276074654522E-3</v>
      </c>
      <c r="L124" s="297">
        <f t="shared" ca="1" si="53"/>
        <v>-1.4794101126736018E-2</v>
      </c>
      <c r="M124" s="137">
        <f t="shared" ca="1" si="53"/>
        <v>3.4794370161696695E-3</v>
      </c>
      <c r="N124" s="137">
        <f t="shared" ca="1" si="53"/>
        <v>-8.6441146938755122E-4</v>
      </c>
      <c r="O124" s="137">
        <f t="shared" ca="1" si="53"/>
        <v>0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0</v>
      </c>
      <c r="E125" s="138">
        <f t="shared" ca="1" si="54"/>
        <v>-5.5385227786133504E-4</v>
      </c>
      <c r="F125" s="138">
        <f t="shared" ca="1" si="54"/>
        <v>-9.8925122211224199E-3</v>
      </c>
      <c r="G125" s="138">
        <f t="shared" ca="1" si="54"/>
        <v>-1.6875220932078838E-2</v>
      </c>
      <c r="H125" s="138">
        <f t="shared" ca="1" si="54"/>
        <v>-1.9819741826909883E-3</v>
      </c>
      <c r="I125" s="138">
        <f t="shared" ca="1" si="54"/>
        <v>-4.0228390662981625E-3</v>
      </c>
      <c r="J125" s="138">
        <f t="shared" ca="1" si="54"/>
        <v>-6.6542338765710708E-3</v>
      </c>
      <c r="K125" s="138">
        <f t="shared" ca="1" si="54"/>
        <v>3.5804276074654518E-3</v>
      </c>
      <c r="L125" s="138">
        <f t="shared" ca="1" si="54"/>
        <v>-1.4794101126736016E-2</v>
      </c>
      <c r="M125" s="139">
        <f t="shared" ca="1" si="54"/>
        <v>3.4794370161696699E-3</v>
      </c>
      <c r="N125" s="139">
        <f t="shared" ca="1" si="54"/>
        <v>-8.6441146938755122E-4</v>
      </c>
      <c r="O125" s="139">
        <f t="shared" ca="1" si="54"/>
        <v>0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0</v>
      </c>
      <c r="E126" s="139">
        <f t="shared" ca="1" si="55"/>
        <v>1.2075601212462478E-2</v>
      </c>
      <c r="F126" s="139">
        <f t="shared" ca="1" si="55"/>
        <v>2.0628325953272355E-3</v>
      </c>
      <c r="G126" s="139">
        <f t="shared" ca="1" si="55"/>
        <v>5.5044381854443963E-3</v>
      </c>
      <c r="H126" s="139">
        <f t="shared" ca="1" si="55"/>
        <v>2.0932609161107454E-3</v>
      </c>
      <c r="I126" s="139">
        <f t="shared" ca="1" si="55"/>
        <v>1.291534155158613E-3</v>
      </c>
      <c r="J126" s="139">
        <f t="shared" ca="1" si="55"/>
        <v>1.6941103564554994E-3</v>
      </c>
      <c r="K126" s="139">
        <f t="shared" ca="1" si="55"/>
        <v>2.7467635389106502E-3</v>
      </c>
      <c r="L126" s="139">
        <f t="shared" ca="1" si="55"/>
        <v>2.1050800062802426E-4</v>
      </c>
      <c r="M126" s="140">
        <f t="shared" ca="1" si="55"/>
        <v>4.3756996875144084E-4</v>
      </c>
      <c r="N126" s="140">
        <f t="shared" ca="1" si="55"/>
        <v>2.0957625834537838E-5</v>
      </c>
      <c r="O126" s="140">
        <f t="shared" ca="1" si="55"/>
        <v>0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6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0</v>
      </c>
      <c r="E132" s="142">
        <f t="shared" ca="1" si="59"/>
        <v>0</v>
      </c>
      <c r="F132" s="142">
        <f t="shared" ca="1" si="59"/>
        <v>0</v>
      </c>
      <c r="G132" s="142">
        <f t="shared" ca="1" si="59"/>
        <v>0</v>
      </c>
      <c r="H132" s="142">
        <f t="shared" ca="1" si="59"/>
        <v>0</v>
      </c>
      <c r="I132" s="142">
        <f t="shared" ca="1" si="59"/>
        <v>0</v>
      </c>
      <c r="J132" s="142">
        <f t="shared" ca="1" si="59"/>
        <v>0</v>
      </c>
      <c r="K132" s="142">
        <f t="shared" ca="1" si="59"/>
        <v>0</v>
      </c>
      <c r="L132" s="142">
        <f t="shared" ca="1" si="59"/>
        <v>0</v>
      </c>
      <c r="M132" s="142">
        <f t="shared" ca="1" si="59"/>
        <v>0</v>
      </c>
      <c r="N132" s="142">
        <f t="shared" ca="1" si="59"/>
        <v>0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5.1753285276750986E-2</v>
      </c>
      <c r="S132" s="142">
        <f ca="1">SUM(R132:R$149)</f>
        <v>1.051753285276751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0</v>
      </c>
      <c r="E133" s="142">
        <f t="shared" ca="1" si="59"/>
        <v>1.3283161333708724E-2</v>
      </c>
      <c r="F133" s="142">
        <f t="shared" ca="1" si="59"/>
        <v>2.1353496898210071E-3</v>
      </c>
      <c r="G133" s="142">
        <f t="shared" ca="1" si="59"/>
        <v>-1.7746625212976546E-4</v>
      </c>
      <c r="H133" s="142">
        <f t="shared" ca="1" si="59"/>
        <v>3.5705905049715522E-3</v>
      </c>
      <c r="I133" s="142">
        <f t="shared" ca="1" si="59"/>
        <v>1.3973717666072988E-3</v>
      </c>
      <c r="J133" s="142">
        <f t="shared" ca="1" si="59"/>
        <v>2.4105621649906034E-3</v>
      </c>
      <c r="K133" s="142">
        <f t="shared" ca="1" si="59"/>
        <v>-1.1004455785238597E-4</v>
      </c>
      <c r="L133" s="142">
        <f t="shared" ca="1" si="59"/>
        <v>1.6254242534938304E-3</v>
      </c>
      <c r="M133" s="142">
        <f t="shared" ca="1" si="59"/>
        <v>-5.7015066908984134E-3</v>
      </c>
      <c r="N133" s="142">
        <f t="shared" ca="1" si="59"/>
        <v>-8.4685922034418912E-4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7.3933264681072836E-2</v>
      </c>
      <c r="S133" s="142">
        <f ca="1">SUM(R133:R$149)</f>
        <v>1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0</v>
      </c>
      <c r="E134" s="142">
        <f t="shared" ca="1" si="59"/>
        <v>2.1353496898210071E-3</v>
      </c>
      <c r="F134" s="142">
        <f t="shared" ca="1" si="59"/>
        <v>2.5212398387332892E-3</v>
      </c>
      <c r="G134" s="142">
        <f t="shared" ca="1" si="59"/>
        <v>-1.0497449702980704E-3</v>
      </c>
      <c r="H134" s="142">
        <f t="shared" ca="1" si="59"/>
        <v>5.9685415678355518E-4</v>
      </c>
      <c r="I134" s="142">
        <f t="shared" ca="1" si="59"/>
        <v>-2.7350366364713764E-5</v>
      </c>
      <c r="J134" s="142">
        <f t="shared" ca="1" si="59"/>
        <v>2.4918447306882538E-3</v>
      </c>
      <c r="K134" s="142">
        <f t="shared" ca="1" si="59"/>
        <v>-3.4348838932119555E-3</v>
      </c>
      <c r="L134" s="142">
        <f t="shared" ca="1" si="59"/>
        <v>1.5336430109060527E-3</v>
      </c>
      <c r="M134" s="142">
        <f t="shared" ca="1" si="59"/>
        <v>-1.4501471815225159E-4</v>
      </c>
      <c r="N134" s="142">
        <f t="shared" ca="1" si="59"/>
        <v>8.6970338221727529E-4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5.9088946712120366E-2</v>
      </c>
      <c r="S134" s="142">
        <f ca="1">SUM(R134:R$149)</f>
        <v>0.92606673531892714</v>
      </c>
      <c r="T134" s="142">
        <f t="shared" ca="1" si="60"/>
        <v>2.3053388417991635E-4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0</v>
      </c>
      <c r="E135" s="142">
        <f t="shared" ca="1" si="59"/>
        <v>-1.7746625212976546E-4</v>
      </c>
      <c r="F135" s="142">
        <f t="shared" ca="1" si="59"/>
        <v>-1.0497449702980704E-3</v>
      </c>
      <c r="G135" s="142">
        <f t="shared" ca="1" si="59"/>
        <v>7.5686025049860476E-3</v>
      </c>
      <c r="H135" s="142">
        <f t="shared" ca="1" si="59"/>
        <v>-1.1824449648938993E-3</v>
      </c>
      <c r="I135" s="142">
        <f t="shared" ca="1" si="59"/>
        <v>3.5659098765186592E-3</v>
      </c>
      <c r="J135" s="142">
        <f t="shared" ca="1" si="59"/>
        <v>1.8824502500693605E-3</v>
      </c>
      <c r="K135" s="142">
        <f t="shared" ca="1" si="59"/>
        <v>-3.1264628835279143E-4</v>
      </c>
      <c r="L135" s="142">
        <f t="shared" ca="1" si="59"/>
        <v>-7.6172003313616134E-5</v>
      </c>
      <c r="M135" s="142">
        <f t="shared" ca="1" si="59"/>
        <v>-4.3511980125880733E-4</v>
      </c>
      <c r="N135" s="142">
        <f t="shared" ca="1" si="59"/>
        <v>-1.8634589483856171E-4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6.3373509629852817E-2</v>
      </c>
      <c r="S135" s="142">
        <f ca="1">SUM(R135:R$149)</f>
        <v>0.86697778860680685</v>
      </c>
      <c r="T135" s="142">
        <f t="shared" ca="1" si="60"/>
        <v>4.2591917987944107E-3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0</v>
      </c>
      <c r="E136" s="142">
        <f t="shared" ca="1" si="59"/>
        <v>3.5705905049715522E-3</v>
      </c>
      <c r="F136" s="142">
        <f t="shared" ca="1" si="59"/>
        <v>5.9685415678355518E-4</v>
      </c>
      <c r="G136" s="142">
        <f t="shared" ca="1" si="59"/>
        <v>-1.1824449648938993E-3</v>
      </c>
      <c r="H136" s="142">
        <f t="shared" ca="1" si="59"/>
        <v>3.2894100110311721E-3</v>
      </c>
      <c r="I136" s="142">
        <f t="shared" ca="1" si="59"/>
        <v>7.3009863372106021E-4</v>
      </c>
      <c r="J136" s="142">
        <f t="shared" ca="1" si="59"/>
        <v>-5.5417510869996231E-5</v>
      </c>
      <c r="K136" s="142">
        <f t="shared" ca="1" si="59"/>
        <v>3.1942013996581978E-3</v>
      </c>
      <c r="L136" s="142">
        <f t="shared" ca="1" si="59"/>
        <v>7.44087643009436E-4</v>
      </c>
      <c r="M136" s="142">
        <f t="shared" ca="1" si="59"/>
        <v>-3.9259786181843077E-3</v>
      </c>
      <c r="N136" s="142">
        <f t="shared" ca="1" si="59"/>
        <v>-7.8525481274209713E-4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6.0898584551277501E-2</v>
      </c>
      <c r="S136" s="142">
        <f ca="1">SUM(R136:R$149)</f>
        <v>0.80360427897695397</v>
      </c>
      <c r="T136" s="142">
        <f t="shared" ca="1" si="60"/>
        <v>6.2703560762587488E-3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0</v>
      </c>
      <c r="E137" s="142">
        <f t="shared" ca="1" si="59"/>
        <v>1.3973717666072988E-3</v>
      </c>
      <c r="F137" s="142">
        <f t="shared" ca="1" si="59"/>
        <v>-2.7350366364713764E-5</v>
      </c>
      <c r="G137" s="142">
        <f t="shared" ca="1" si="59"/>
        <v>3.5659098765186592E-3</v>
      </c>
      <c r="H137" s="142">
        <f t="shared" ca="1" si="59"/>
        <v>7.3009863372106021E-4</v>
      </c>
      <c r="I137" s="142">
        <f t="shared" ca="1" si="59"/>
        <v>2.3678126177907903E-3</v>
      </c>
      <c r="J137" s="142">
        <f t="shared" ca="1" si="59"/>
        <v>1.8295201174345194E-3</v>
      </c>
      <c r="K137" s="142">
        <f t="shared" ca="1" si="59"/>
        <v>-5.8687203078382948E-4</v>
      </c>
      <c r="L137" s="142">
        <f t="shared" ca="1" si="59"/>
        <v>9.4330170333451911E-4</v>
      </c>
      <c r="M137" s="142">
        <f t="shared" ca="1" si="59"/>
        <v>-1.2404154115956117E-3</v>
      </c>
      <c r="N137" s="142">
        <f t="shared" ca="1" si="59"/>
        <v>1.7815846693312643E-4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7.6035797089831089E-2</v>
      </c>
      <c r="S137" s="142">
        <f ca="1">SUM(R137:R$149)</f>
        <v>0.74270569442567635</v>
      </c>
      <c r="T137" s="142">
        <f t="shared" ca="1" si="60"/>
        <v>-2.4513000060597378E-3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0</v>
      </c>
      <c r="E138" s="142">
        <f t="shared" ca="1" si="59"/>
        <v>2.4105621649906034E-3</v>
      </c>
      <c r="F138" s="142">
        <f t="shared" ca="1" si="59"/>
        <v>2.4918447306882538E-3</v>
      </c>
      <c r="G138" s="142">
        <f t="shared" ca="1" si="59"/>
        <v>1.8824502500693605E-3</v>
      </c>
      <c r="H138" s="142">
        <f t="shared" ca="1" si="59"/>
        <v>-5.5417510869996231E-5</v>
      </c>
      <c r="I138" s="142">
        <f t="shared" ca="1" si="59"/>
        <v>1.8295201174345194E-3</v>
      </c>
      <c r="J138" s="142">
        <f t="shared" ca="1" si="59"/>
        <v>3.7270427842020989E-3</v>
      </c>
      <c r="K138" s="142">
        <f t="shared" ca="1" si="59"/>
        <v>-3.611662129112E-3</v>
      </c>
      <c r="L138" s="142">
        <f t="shared" ca="1" si="59"/>
        <v>1.424813756445391E-3</v>
      </c>
      <c r="M138" s="142">
        <f t="shared" ca="1" si="59"/>
        <v>-5.2493165914726961E-4</v>
      </c>
      <c r="N138" s="142">
        <f t="shared" ca="1" si="59"/>
        <v>6.7862563188732217E-4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5.9498966677596528E-2</v>
      </c>
      <c r="S138" s="142">
        <f ca="1">SUM(R138:R$149)</f>
        <v>0.66666989733584536</v>
      </c>
      <c r="T138" s="142">
        <f t="shared" ca="1" si="60"/>
        <v>-2.7905660217107517E-3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0</v>
      </c>
      <c r="E139" s="142">
        <f t="shared" ca="1" si="59"/>
        <v>-1.1004455785238597E-4</v>
      </c>
      <c r="F139" s="142">
        <f t="shared" ca="1" si="59"/>
        <v>-3.4348838932119555E-3</v>
      </c>
      <c r="G139" s="142">
        <f t="shared" ca="1" si="59"/>
        <v>-3.1264628835279143E-4</v>
      </c>
      <c r="H139" s="142">
        <f t="shared" ca="1" si="59"/>
        <v>3.1942013996581978E-3</v>
      </c>
      <c r="I139" s="142">
        <f t="shared" ca="1" si="59"/>
        <v>-5.8687203078382948E-4</v>
      </c>
      <c r="J139" s="142">
        <f t="shared" ca="1" si="59"/>
        <v>-3.611662129112E-3</v>
      </c>
      <c r="K139" s="142">
        <f t="shared" ca="1" si="59"/>
        <v>7.5535997320042882E-3</v>
      </c>
      <c r="L139" s="142">
        <f t="shared" ca="1" si="59"/>
        <v>-1.7088353221349874E-3</v>
      </c>
      <c r="M139" s="142">
        <f t="shared" ca="1" si="59"/>
        <v>-4.1057780381463628E-3</v>
      </c>
      <c r="N139" s="142">
        <f t="shared" ca="1" si="59"/>
        <v>-2.3230145468800365E-3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8.2906428989911143E-2</v>
      </c>
      <c r="S139" s="142">
        <f ca="1">SUM(R139:R$149)</f>
        <v>0.60717093065824879</v>
      </c>
      <c r="T139" s="142">
        <f t="shared" ca="1" si="60"/>
        <v>1.8246322867254844E-3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0</v>
      </c>
      <c r="E140" s="142">
        <f t="shared" ca="1" si="59"/>
        <v>1.6254242534938304E-3</v>
      </c>
      <c r="F140" s="142">
        <f t="shared" ca="1" si="59"/>
        <v>1.5336430109060527E-3</v>
      </c>
      <c r="G140" s="142">
        <f t="shared" ca="1" si="59"/>
        <v>-7.6172003313616134E-5</v>
      </c>
      <c r="H140" s="142">
        <f t="shared" ca="1" si="59"/>
        <v>7.44087643009436E-4</v>
      </c>
      <c r="I140" s="142">
        <f t="shared" ca="1" si="59"/>
        <v>9.4330170333451911E-4</v>
      </c>
      <c r="J140" s="142">
        <f t="shared" ca="1" si="59"/>
        <v>1.424813756445391E-3</v>
      </c>
      <c r="K140" s="142">
        <f t="shared" ca="1" si="59"/>
        <v>-1.7088353221349874E-3</v>
      </c>
      <c r="L140" s="142">
        <f t="shared" ca="1" si="59"/>
        <v>7.7186266896942196E-4</v>
      </c>
      <c r="M140" s="142">
        <f t="shared" ca="1" si="59"/>
        <v>1.1564025845083731E-4</v>
      </c>
      <c r="N140" s="142">
        <f t="shared" ca="1" si="59"/>
        <v>5.0401054579662019E-4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0.14791052553655573</v>
      </c>
      <c r="S140" s="142">
        <f ca="1">SUM(R140:R$149)</f>
        <v>0.52426450166833771</v>
      </c>
      <c r="T140" s="142">
        <f t="shared" ca="1" si="60"/>
        <v>4.9175157669412474E-3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0</v>
      </c>
      <c r="E141" s="142">
        <f t="shared" ca="1" si="59"/>
        <v>-5.7015066908984134E-3</v>
      </c>
      <c r="F141" s="142">
        <f t="shared" ca="1" si="59"/>
        <v>-1.4501471815225159E-4</v>
      </c>
      <c r="G141" s="142">
        <f t="shared" ca="1" si="59"/>
        <v>-4.3511980125880733E-4</v>
      </c>
      <c r="H141" s="142">
        <f t="shared" ca="1" si="59"/>
        <v>-3.9259786181843077E-3</v>
      </c>
      <c r="I141" s="142">
        <f t="shared" ca="1" si="59"/>
        <v>-1.2404154115956117E-3</v>
      </c>
      <c r="J141" s="142">
        <f t="shared" ca="1" si="59"/>
        <v>-5.2493165914726961E-4</v>
      </c>
      <c r="K141" s="142">
        <f t="shared" ca="1" si="59"/>
        <v>-4.1057780381463628E-3</v>
      </c>
      <c r="L141" s="142">
        <f t="shared" ca="1" si="59"/>
        <v>1.1564025845083731E-4</v>
      </c>
      <c r="M141" s="142">
        <f t="shared" ca="1" si="59"/>
        <v>2.4066348281329229E-3</v>
      </c>
      <c r="N141" s="142">
        <f t="shared" ca="1" si="59"/>
        <v>8.1101154324078563E-4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0.10213349000828927</v>
      </c>
      <c r="S141" s="142">
        <f ca="1">SUM(R141:R$149)</f>
        <v>0.37635397613178195</v>
      </c>
      <c r="T141" s="142">
        <f t="shared" ca="1" si="60"/>
        <v>1.8997380619787965E-2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0</v>
      </c>
      <c r="E142" s="142">
        <f t="shared" ca="1" si="59"/>
        <v>-8.4685922034418912E-4</v>
      </c>
      <c r="F142" s="142">
        <f t="shared" ca="1" si="59"/>
        <v>8.6970338221727529E-4</v>
      </c>
      <c r="G142" s="142">
        <f t="shared" ca="1" si="59"/>
        <v>-1.8634589483856171E-4</v>
      </c>
      <c r="H142" s="142">
        <f t="shared" ca="1" si="59"/>
        <v>-7.8525481274209713E-4</v>
      </c>
      <c r="I142" s="142">
        <f t="shared" ca="1" si="59"/>
        <v>1.7815846693312643E-4</v>
      </c>
      <c r="J142" s="142">
        <f t="shared" ca="1" si="59"/>
        <v>6.7862563188732217E-4</v>
      </c>
      <c r="K142" s="142">
        <f t="shared" ca="1" si="59"/>
        <v>-2.3230145468800365E-3</v>
      </c>
      <c r="L142" s="142">
        <f t="shared" ca="1" si="59"/>
        <v>5.0401054579662019E-4</v>
      </c>
      <c r="M142" s="142">
        <f t="shared" ca="1" si="59"/>
        <v>8.1101154324078563E-4</v>
      </c>
      <c r="N142" s="142">
        <f t="shared" ca="1" si="59"/>
        <v>2.3053388417991635E-4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0.11419813831872669</v>
      </c>
      <c r="S142" s="142">
        <f ca="1">SUM(R142:R$149)</f>
        <v>0.2742204861234927</v>
      </c>
      <c r="T142" s="142">
        <f t="shared" ca="1" si="60"/>
        <v>2.3188723123657547E-2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6.2841171006090671E-2</v>
      </c>
      <c r="S143" s="142">
        <f ca="1">SUM(R143:R$149)</f>
        <v>0.16002234780476601</v>
      </c>
      <c r="T143" s="142">
        <f t="shared" ca="1" si="60"/>
        <v>4.507872777468535E-2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4.5427891521924356E-2</v>
      </c>
      <c r="S144" s="142">
        <f ca="1">SUM(R144:R$149)</f>
        <v>9.7181176798675342E-2</v>
      </c>
      <c r="T144" s="142">
        <f t="shared" ca="1" si="60"/>
        <v>4.507872777468535E-2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6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0</v>
      </c>
      <c r="E149" s="142">
        <f t="shared" ca="1" si="63"/>
        <v>0</v>
      </c>
      <c r="F149" s="142">
        <f t="shared" ca="1" si="63"/>
        <v>0</v>
      </c>
      <c r="G149" s="142">
        <f t="shared" ca="1" si="63"/>
        <v>0</v>
      </c>
      <c r="H149" s="142">
        <f t="shared" ca="1" si="63"/>
        <v>0</v>
      </c>
      <c r="I149" s="142">
        <f t="shared" ca="1" si="63"/>
        <v>0</v>
      </c>
      <c r="J149" s="142">
        <f t="shared" ca="1" si="63"/>
        <v>0</v>
      </c>
      <c r="K149" s="142">
        <f t="shared" ca="1" si="63"/>
        <v>0</v>
      </c>
      <c r="L149" s="142">
        <f t="shared" ca="1" si="63"/>
        <v>0</v>
      </c>
      <c r="M149" s="142">
        <f t="shared" ca="1" si="63"/>
        <v>0</v>
      </c>
      <c r="N149" s="142">
        <f t="shared" ca="1" si="63"/>
        <v>0</v>
      </c>
      <c r="O149" s="142">
        <f t="shared" ca="1" si="63"/>
        <v>0</v>
      </c>
      <c r="P149" s="143">
        <f t="shared" ca="1" si="63"/>
        <v>0</v>
      </c>
      <c r="R149" s="142" cm="1">
        <f t="array" aca="1" ref="R149" ca="1">INDEX($J$40:$J$52, $M$1+1-$C149, 0)</f>
        <v>5.1753285276750986E-2</v>
      </c>
      <c r="S149" s="142">
        <f ca="1">SUM(R$149:R149)</f>
        <v>5.1753285276750986E-2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0</v>
      </c>
      <c r="E150" s="142">
        <f t="shared" ca="1" si="63"/>
        <v>1.2075601212462476E-2</v>
      </c>
      <c r="F150" s="142">
        <f t="shared" ca="1" si="63"/>
        <v>1.7471042916717327E-3</v>
      </c>
      <c r="G150" s="142">
        <f t="shared" ca="1" si="63"/>
        <v>-1.2906636518528395E-4</v>
      </c>
      <c r="H150" s="142">
        <f t="shared" ca="1" si="63"/>
        <v>2.2721939577091694E-3</v>
      </c>
      <c r="I150" s="142">
        <f t="shared" ca="1" si="63"/>
        <v>7.622027817857992E-4</v>
      </c>
      <c r="J150" s="142">
        <f t="shared" ca="1" si="63"/>
        <v>1.0957100749957288E-3</v>
      </c>
      <c r="K150" s="142">
        <f t="shared" ca="1" si="63"/>
        <v>-4.0016202855413217E-5</v>
      </c>
      <c r="L150" s="142">
        <f t="shared" ca="1" si="63"/>
        <v>4.4329752368013555E-4</v>
      </c>
      <c r="M150" s="142">
        <f t="shared" ca="1" si="63"/>
        <v>-1.0366375801633479E-3</v>
      </c>
      <c r="N150" s="142">
        <f t="shared" ca="1" si="63"/>
        <v>-7.6987201849471734E-5</v>
      </c>
      <c r="O150" s="142">
        <f t="shared" ca="1" si="63"/>
        <v>0</v>
      </c>
      <c r="P150" s="143">
        <f t="shared" ca="1" si="63"/>
        <v>0</v>
      </c>
      <c r="R150" s="142" cm="1">
        <f t="array" aca="1" ref="R150" ca="1">INDEX($J$40:$J$52, $M$1+1-$C150, 0)</f>
        <v>7.3933264681072836E-2</v>
      </c>
      <c r="S150" s="142">
        <f ca="1">SUM(R$149:R150)</f>
        <v>0.12568654995782383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0</v>
      </c>
      <c r="E151" s="142">
        <f t="shared" ca="1" si="63"/>
        <v>1.7471042916717327E-3</v>
      </c>
      <c r="F151" s="142">
        <f t="shared" ca="1" si="63"/>
        <v>2.0628325953272364E-3</v>
      </c>
      <c r="G151" s="142">
        <f t="shared" ca="1" si="63"/>
        <v>-7.6345088748950576E-4</v>
      </c>
      <c r="H151" s="142">
        <f t="shared" ca="1" si="63"/>
        <v>3.7981628158953505E-4</v>
      </c>
      <c r="I151" s="142">
        <f t="shared" ca="1" si="63"/>
        <v>-1.4918381653480272E-5</v>
      </c>
      <c r="J151" s="142">
        <f t="shared" ca="1" si="63"/>
        <v>1.1326566957673883E-3</v>
      </c>
      <c r="K151" s="142">
        <f t="shared" ca="1" si="63"/>
        <v>-1.2490486884407111E-3</v>
      </c>
      <c r="L151" s="142">
        <f t="shared" ca="1" si="63"/>
        <v>4.1826627570165073E-4</v>
      </c>
      <c r="M151" s="142">
        <f t="shared" ca="1" si="63"/>
        <v>-2.6366312391318435E-5</v>
      </c>
      <c r="N151" s="142">
        <f t="shared" ca="1" si="63"/>
        <v>7.9063943837934117E-5</v>
      </c>
      <c r="O151" s="142">
        <f t="shared" ca="1" si="63"/>
        <v>0</v>
      </c>
      <c r="P151" s="143">
        <f t="shared" ca="1" si="63"/>
        <v>0</v>
      </c>
      <c r="R151" s="142" cm="1">
        <f t="array" aca="1" ref="R151" ca="1">INDEX($J$40:$J$52, $M$1+1-$C151, 0)</f>
        <v>5.9088946712120366E-2</v>
      </c>
      <c r="S151" s="142">
        <f ca="1">SUM(R$149:R151)</f>
        <v>0.18477549666994419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0</v>
      </c>
      <c r="E152" s="142">
        <f t="shared" ca="1" si="63"/>
        <v>-1.2906636518528395E-4</v>
      </c>
      <c r="F152" s="142">
        <f t="shared" ca="1" si="63"/>
        <v>-7.6345088748950576E-4</v>
      </c>
      <c r="G152" s="142">
        <f t="shared" ca="1" si="63"/>
        <v>5.5044381854443972E-3</v>
      </c>
      <c r="H152" s="142">
        <f t="shared" ca="1" si="63"/>
        <v>-7.5246497765975404E-4</v>
      </c>
      <c r="I152" s="142">
        <f t="shared" ca="1" si="63"/>
        <v>1.9450417508283593E-3</v>
      </c>
      <c r="J152" s="142">
        <f t="shared" ca="1" si="63"/>
        <v>8.5565920457698202E-4</v>
      </c>
      <c r="K152" s="142">
        <f t="shared" ca="1" si="63"/>
        <v>-1.1368955940101515E-4</v>
      </c>
      <c r="L152" s="142">
        <f t="shared" ca="1" si="63"/>
        <v>-2.0774182721895274E-5</v>
      </c>
      <c r="M152" s="142">
        <f t="shared" ca="1" si="63"/>
        <v>-7.9112691137964958E-5</v>
      </c>
      <c r="N152" s="142">
        <f t="shared" ca="1" si="63"/>
        <v>-1.6940535894414694E-5</v>
      </c>
      <c r="O152" s="142">
        <f t="shared" ca="1" si="63"/>
        <v>0</v>
      </c>
      <c r="P152" s="143">
        <f t="shared" ca="1" si="63"/>
        <v>0</v>
      </c>
      <c r="R152" s="142" cm="1">
        <f t="array" aca="1" ref="R152" ca="1">INDEX($J$40:$J$52, $M$1+1-$C152, 0)</f>
        <v>6.3373509629852817E-2</v>
      </c>
      <c r="S152" s="142">
        <f ca="1">SUM(R$149:R152)</f>
        <v>0.24814900629979703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0</v>
      </c>
      <c r="E153" s="142">
        <f t="shared" ca="1" si="63"/>
        <v>2.2721939577091694E-3</v>
      </c>
      <c r="F153" s="142">
        <f t="shared" ca="1" si="63"/>
        <v>3.7981628158953505E-4</v>
      </c>
      <c r="G153" s="142">
        <f t="shared" ca="1" si="63"/>
        <v>-7.5246497765975404E-4</v>
      </c>
      <c r="H153" s="142">
        <f t="shared" ca="1" si="63"/>
        <v>2.0932609161107459E-3</v>
      </c>
      <c r="I153" s="142">
        <f t="shared" ca="1" si="63"/>
        <v>3.9823561839330573E-4</v>
      </c>
      <c r="J153" s="142">
        <f t="shared" ca="1" si="63"/>
        <v>-2.5189777668179997E-5</v>
      </c>
      <c r="K153" s="142">
        <f t="shared" ca="1" si="63"/>
        <v>1.16152778169389E-3</v>
      </c>
      <c r="L153" s="142">
        <f t="shared" ca="1" si="63"/>
        <v>2.0293299354802799E-4</v>
      </c>
      <c r="M153" s="142">
        <f t="shared" ca="1" si="63"/>
        <v>-7.1381429421532865E-4</v>
      </c>
      <c r="N153" s="142">
        <f t="shared" ca="1" si="63"/>
        <v>-7.1386801158372483E-5</v>
      </c>
      <c r="O153" s="142">
        <f t="shared" ca="1" si="63"/>
        <v>0</v>
      </c>
      <c r="P153" s="143">
        <f t="shared" ca="1" si="63"/>
        <v>0</v>
      </c>
      <c r="R153" s="142" cm="1">
        <f t="array" aca="1" ref="R153" ca="1">INDEX($J$40:$J$52, $M$1+1-$C153, 0)</f>
        <v>6.0898584551277501E-2</v>
      </c>
      <c r="S153" s="142">
        <f ca="1">SUM(R$149:R153)</f>
        <v>0.30904759085107453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0</v>
      </c>
      <c r="E154" s="142">
        <f t="shared" ca="1" si="63"/>
        <v>7.622027817857992E-4</v>
      </c>
      <c r="F154" s="142">
        <f t="shared" ca="1" si="63"/>
        <v>-1.4918381653480272E-5</v>
      </c>
      <c r="G154" s="142">
        <f t="shared" ca="1" si="63"/>
        <v>1.9450417508283593E-3</v>
      </c>
      <c r="H154" s="142">
        <f t="shared" ca="1" si="63"/>
        <v>3.9823561839330573E-4</v>
      </c>
      <c r="I154" s="142">
        <f t="shared" ca="1" si="63"/>
        <v>1.291534155158613E-3</v>
      </c>
      <c r="J154" s="142">
        <f t="shared" ca="1" si="63"/>
        <v>8.3160005337932705E-4</v>
      </c>
      <c r="K154" s="142">
        <f t="shared" ca="1" si="63"/>
        <v>-2.1340801119411974E-4</v>
      </c>
      <c r="L154" s="142">
        <f t="shared" ca="1" si="63"/>
        <v>2.5726410090941439E-4</v>
      </c>
      <c r="M154" s="142">
        <f t="shared" ca="1" si="63"/>
        <v>-2.2553007483556577E-4</v>
      </c>
      <c r="N154" s="142">
        <f t="shared" ca="1" si="63"/>
        <v>1.6196224266647861E-5</v>
      </c>
      <c r="O154" s="142">
        <f t="shared" ca="1" si="63"/>
        <v>0</v>
      </c>
      <c r="P154" s="143">
        <f t="shared" ca="1" si="63"/>
        <v>0</v>
      </c>
      <c r="R154" s="142" cm="1">
        <f t="array" aca="1" ref="R154" ca="1">INDEX($J$40:$J$52, $M$1+1-$C154, 0)</f>
        <v>7.6035797089831089E-2</v>
      </c>
      <c r="S154" s="142">
        <f ca="1">SUM(R$149:R154)</f>
        <v>0.38508338794090563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0</v>
      </c>
      <c r="E155" s="142">
        <f t="shared" ca="1" si="63"/>
        <v>1.0957100749957288E-3</v>
      </c>
      <c r="F155" s="142">
        <f t="shared" ca="1" si="63"/>
        <v>1.1326566957673883E-3</v>
      </c>
      <c r="G155" s="142">
        <f t="shared" ca="1" si="63"/>
        <v>8.5565920457698202E-4</v>
      </c>
      <c r="H155" s="142">
        <f t="shared" ca="1" si="63"/>
        <v>-2.5189777668179997E-5</v>
      </c>
      <c r="I155" s="142">
        <f t="shared" ca="1" si="63"/>
        <v>8.3160005337932705E-4</v>
      </c>
      <c r="J155" s="142">
        <f t="shared" ca="1" si="63"/>
        <v>1.6941103564554994E-3</v>
      </c>
      <c r="K155" s="142">
        <f t="shared" ca="1" si="63"/>
        <v>-1.3133316833134547E-3</v>
      </c>
      <c r="L155" s="142">
        <f t="shared" ca="1" si="63"/>
        <v>3.8858556993965205E-4</v>
      </c>
      <c r="M155" s="142">
        <f t="shared" ca="1" si="63"/>
        <v>-9.5442119844958093E-5</v>
      </c>
      <c r="N155" s="142">
        <f t="shared" ca="1" si="63"/>
        <v>6.1693239262483829E-5</v>
      </c>
      <c r="O155" s="142">
        <f t="shared" ca="1" si="63"/>
        <v>0</v>
      </c>
      <c r="P155" s="143">
        <f t="shared" ca="1" si="63"/>
        <v>0</v>
      </c>
      <c r="R155" s="142" cm="1">
        <f t="array" aca="1" ref="R155" ca="1">INDEX($J$40:$J$52, $M$1+1-$C155, 0)</f>
        <v>5.9498966677596528E-2</v>
      </c>
      <c r="S155" s="142">
        <f ca="1">SUM(R$149:R155)</f>
        <v>0.44458235461850215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0</v>
      </c>
      <c r="E156" s="142">
        <f t="shared" ca="1" si="63"/>
        <v>-4.0016202855413217E-5</v>
      </c>
      <c r="F156" s="142">
        <f t="shared" ca="1" si="63"/>
        <v>-1.2490486884407111E-3</v>
      </c>
      <c r="G156" s="142">
        <f t="shared" ca="1" si="63"/>
        <v>-1.1368955940101515E-4</v>
      </c>
      <c r="H156" s="142">
        <f t="shared" ca="1" si="63"/>
        <v>1.16152778169389E-3</v>
      </c>
      <c r="I156" s="142">
        <f t="shared" ca="1" si="63"/>
        <v>-2.1340801119411974E-4</v>
      </c>
      <c r="J156" s="142">
        <f t="shared" ca="1" si="63"/>
        <v>-1.3133316833134547E-3</v>
      </c>
      <c r="K156" s="142">
        <f t="shared" ca="1" si="63"/>
        <v>2.7467635389106502E-3</v>
      </c>
      <c r="L156" s="142">
        <f t="shared" ca="1" si="63"/>
        <v>-4.6604599694590539E-4</v>
      </c>
      <c r="M156" s="142">
        <f t="shared" ca="1" si="63"/>
        <v>-7.465050978447931E-4</v>
      </c>
      <c r="N156" s="142">
        <f t="shared" ca="1" si="63"/>
        <v>-2.1118314062545783E-4</v>
      </c>
      <c r="O156" s="142">
        <f t="shared" ca="1" si="63"/>
        <v>0</v>
      </c>
      <c r="P156" s="143">
        <f t="shared" ca="1" si="63"/>
        <v>0</v>
      </c>
      <c r="R156" s="142" cm="1">
        <f t="array" aca="1" ref="R156" ca="1">INDEX($J$40:$J$52, $M$1+1-$C156, 0)</f>
        <v>8.2906428989911143E-2</v>
      </c>
      <c r="S156" s="142">
        <f ca="1">SUM(R$149:R156)</f>
        <v>0.52748878360841334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0</v>
      </c>
      <c r="E157" s="142">
        <f t="shared" ca="1" si="63"/>
        <v>4.4329752368013555E-4</v>
      </c>
      <c r="F157" s="142">
        <f t="shared" ca="1" si="63"/>
        <v>4.1826627570165073E-4</v>
      </c>
      <c r="G157" s="142">
        <f t="shared" ca="1" si="63"/>
        <v>-2.0774182721895274E-5</v>
      </c>
      <c r="H157" s="142">
        <f t="shared" ca="1" si="63"/>
        <v>2.0293299354802799E-4</v>
      </c>
      <c r="I157" s="142">
        <f t="shared" ca="1" si="63"/>
        <v>2.5726410090941439E-4</v>
      </c>
      <c r="J157" s="142">
        <f t="shared" ca="1" si="63"/>
        <v>3.8858556993965205E-4</v>
      </c>
      <c r="K157" s="142">
        <f t="shared" ca="1" si="63"/>
        <v>-4.6604599694590539E-4</v>
      </c>
      <c r="L157" s="142">
        <f t="shared" ca="1" si="63"/>
        <v>2.1050800062802417E-4</v>
      </c>
      <c r="M157" s="142">
        <f t="shared" ca="1" si="63"/>
        <v>2.1025501536515914E-5</v>
      </c>
      <c r="N157" s="142">
        <f t="shared" ca="1" si="63"/>
        <v>4.5819140526965474E-5</v>
      </c>
      <c r="O157" s="142">
        <f t="shared" ca="1" si="63"/>
        <v>0</v>
      </c>
      <c r="P157" s="143">
        <f t="shared" ca="1" si="63"/>
        <v>0</v>
      </c>
      <c r="R157" s="142" cm="1">
        <f t="array" aca="1" ref="R157" ca="1">INDEX($J$40:$J$52, $M$1+1-$C157, 0)</f>
        <v>0.14791052553655573</v>
      </c>
      <c r="S157" s="142">
        <f ca="1">SUM(R$149:R157)</f>
        <v>0.67539930914496904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0</v>
      </c>
      <c r="E158" s="142">
        <f t="shared" ca="1" si="63"/>
        <v>-1.0366375801633479E-3</v>
      </c>
      <c r="F158" s="142">
        <f t="shared" ca="1" si="63"/>
        <v>-2.6366312391318435E-5</v>
      </c>
      <c r="G158" s="142">
        <f t="shared" ca="1" si="63"/>
        <v>-7.9112691137964958E-5</v>
      </c>
      <c r="H158" s="142">
        <f t="shared" ca="1" si="63"/>
        <v>-7.1381429421532865E-4</v>
      </c>
      <c r="I158" s="142">
        <f t="shared" ca="1" si="63"/>
        <v>-2.2553007483556577E-4</v>
      </c>
      <c r="J158" s="142">
        <f t="shared" ca="1" si="63"/>
        <v>-9.5442119844958093E-5</v>
      </c>
      <c r="K158" s="142">
        <f t="shared" ca="1" si="63"/>
        <v>-7.465050978447931E-4</v>
      </c>
      <c r="L158" s="142">
        <f t="shared" ca="1" si="63"/>
        <v>2.1025501536515914E-5</v>
      </c>
      <c r="M158" s="142">
        <f t="shared" ca="1" si="63"/>
        <v>4.3756996875144051E-4</v>
      </c>
      <c r="N158" s="142">
        <f t="shared" ca="1" si="63"/>
        <v>7.3728322112798697E-5</v>
      </c>
      <c r="O158" s="142">
        <f t="shared" ca="1" si="63"/>
        <v>0</v>
      </c>
      <c r="P158" s="143">
        <f t="shared" ca="1" si="63"/>
        <v>0</v>
      </c>
      <c r="R158" s="142" cm="1">
        <f t="array" aca="1" ref="R158" ca="1">INDEX($J$40:$J$52, $M$1+1-$C158, 0)</f>
        <v>0.10213349000828927</v>
      </c>
      <c r="S158" s="142">
        <f ca="1">SUM(R$149:R158)</f>
        <v>0.77753279915325835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0</v>
      </c>
      <c r="E159" s="142">
        <f t="shared" ca="1" si="63"/>
        <v>-7.6987201849471734E-5</v>
      </c>
      <c r="F159" s="142">
        <f t="shared" ca="1" si="63"/>
        <v>7.9063943837934117E-5</v>
      </c>
      <c r="G159" s="142">
        <f t="shared" ca="1" si="63"/>
        <v>-1.6940535894414694E-5</v>
      </c>
      <c r="H159" s="142">
        <f t="shared" ca="1" si="63"/>
        <v>-7.1386801158372483E-5</v>
      </c>
      <c r="I159" s="142">
        <f t="shared" ca="1" si="63"/>
        <v>1.6196224266647861E-5</v>
      </c>
      <c r="J159" s="142">
        <f t="shared" ca="1" si="63"/>
        <v>6.1693239262483829E-5</v>
      </c>
      <c r="K159" s="142">
        <f t="shared" ca="1" si="63"/>
        <v>-2.1118314062545783E-4</v>
      </c>
      <c r="L159" s="142">
        <f t="shared" ca="1" si="63"/>
        <v>4.5819140526965474E-5</v>
      </c>
      <c r="M159" s="142">
        <f t="shared" ca="1" si="63"/>
        <v>7.3728322112798697E-5</v>
      </c>
      <c r="N159" s="142">
        <f t="shared" ca="1" si="63"/>
        <v>2.0957625834537848E-5</v>
      </c>
      <c r="O159" s="142">
        <f t="shared" ca="1" si="63"/>
        <v>0</v>
      </c>
      <c r="P159" s="143">
        <f t="shared" ca="1" si="63"/>
        <v>0</v>
      </c>
      <c r="R159" s="142" cm="1">
        <f t="array" aca="1" ref="R159" ca="1">INDEX($J$40:$J$52, $M$1+1-$C159, 0)</f>
        <v>0.11419813831872669</v>
      </c>
      <c r="S159" s="142">
        <f ca="1">SUM(R$149:R159)</f>
        <v>0.89173093747198506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0</v>
      </c>
      <c r="E160" s="142">
        <f t="shared" ca="1" si="63"/>
        <v>0</v>
      </c>
      <c r="F160" s="142">
        <f t="shared" ca="1" si="63"/>
        <v>0</v>
      </c>
      <c r="G160" s="142">
        <f t="shared" ca="1" si="63"/>
        <v>0</v>
      </c>
      <c r="H160" s="142">
        <f t="shared" ca="1" si="63"/>
        <v>0</v>
      </c>
      <c r="I160" s="142">
        <f t="shared" ca="1" si="63"/>
        <v>0</v>
      </c>
      <c r="J160" s="142">
        <f t="shared" ca="1" si="63"/>
        <v>0</v>
      </c>
      <c r="K160" s="142">
        <f t="shared" ca="1" si="63"/>
        <v>0</v>
      </c>
      <c r="L160" s="142">
        <f t="shared" ca="1" si="63"/>
        <v>0</v>
      </c>
      <c r="M160" s="142">
        <f t="shared" ca="1" si="63"/>
        <v>0</v>
      </c>
      <c r="N160" s="142">
        <f t="shared" ca="1" si="63"/>
        <v>0</v>
      </c>
      <c r="O160" s="142">
        <f t="shared" ca="1" si="63"/>
        <v>0</v>
      </c>
      <c r="P160" s="143">
        <f t="shared" ca="1" si="63"/>
        <v>0</v>
      </c>
      <c r="R160" s="142" cm="1">
        <f t="array" aca="1" ref="R160" ca="1">INDEX($J$40:$J$52, $M$1+1-$C160, 0)</f>
        <v>6.2841171006090671E-2</v>
      </c>
      <c r="S160" s="142">
        <f ca="1">SUM(R$149:R160)</f>
        <v>0.95457210847807572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4.5427891521924356E-2</v>
      </c>
      <c r="S161" s="142">
        <f ca="1">SUM(R$149:R161)</f>
        <v>1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6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aca="1" ref="D166" ca="1">IF(D$165=$C166,INDEX($D$108:$P$108,0,D$165),D149)</f>
        <v>0</v>
      </c>
      <c r="E166" s="142" cm="1">
        <f t="array" aca="1" ref="E166" ca="1">IF(E$165=$C166,INDEX($D$108:$P$108,0,E$165),E149)</f>
        <v>0</v>
      </c>
      <c r="F166" s="142" cm="1">
        <f t="array" aca="1" ref="F166" ca="1">IF(F$165=$C166,INDEX($D$108:$P$108,0,F$165),F149)</f>
        <v>0</v>
      </c>
      <c r="G166" s="142" cm="1">
        <f t="array" aca="1" ref="G166" ca="1">IF(G$165=$C166,INDEX($D$108:$P$108,0,G$165),G149)</f>
        <v>0</v>
      </c>
      <c r="H166" s="142" cm="1">
        <f t="array" aca="1" ref="H166" ca="1">IF(H$165=$C166,INDEX($D$108:$P$108,0,H$165),H149)</f>
        <v>0</v>
      </c>
      <c r="I166" s="142" cm="1">
        <f t="array" aca="1" ref="I166" ca="1">IF(I$165=$C166,INDEX($D$108:$P$108,0,I$165),I149)</f>
        <v>0</v>
      </c>
      <c r="J166" s="142" cm="1">
        <f t="array" aca="1" ref="J166" ca="1">IF(J$165=$C166,INDEX($D$108:$P$108,0,J$165),J149)</f>
        <v>0</v>
      </c>
      <c r="K166" s="142" cm="1">
        <f t="array" aca="1" ref="K166" ca="1">IF(K$165=$C166,INDEX($D$108:$P$108,0,K$165),K149)</f>
        <v>0</v>
      </c>
      <c r="L166" s="142" cm="1">
        <f t="array" aca="1" ref="L166" ca="1">IF(L$165=$C166,INDEX($D$108:$P$108,0,L$165),L149)</f>
        <v>0</v>
      </c>
      <c r="M166" s="142" cm="1">
        <f t="array" aca="1" ref="M166" ca="1">IF(M$165=$C166,INDEX($D$108:$P$108,0,M$165),M149)</f>
        <v>0</v>
      </c>
      <c r="N166" s="142" cm="1">
        <f t="array" aca="1" ref="N166" ca="1">IF(N$165=$C166,INDEX($D$108:$P$108,0,N$165),N149)</f>
        <v>0</v>
      </c>
      <c r="O166" s="142" cm="1">
        <f t="array" aca="1" ref="O166" ca="1">IF(O$165=$C166,INDEX($D$108:$P$108,0,O$165),O149)</f>
        <v>0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5.1753285276750986E-2</v>
      </c>
      <c r="S166" s="142">
        <f t="shared" ref="S166:S178" ca="1" si="66">S149</f>
        <v>5.1753285276750986E-2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0</v>
      </c>
      <c r="E167" s="142" cm="1">
        <f t="array" aca="1" ref="E167" ca="1">IF(E$165=$C167,INDEX($D$108:$P$108,0,E$165),E150)</f>
        <v>1.3283161333708726E-2</v>
      </c>
      <c r="F167" s="142" cm="1">
        <f t="array" aca="1" ref="F167" ca="1">IF(F$165=$C167,INDEX($D$108:$P$108,0,F$165),F150)</f>
        <v>1.7471042916717327E-3</v>
      </c>
      <c r="G167" s="142" cm="1">
        <f t="array" aca="1" ref="G167" ca="1">IF(G$165=$C167,INDEX($D$108:$P$108,0,G$165),G150)</f>
        <v>-1.2906636518528395E-4</v>
      </c>
      <c r="H167" s="142" cm="1">
        <f t="array" aca="1" ref="H167" ca="1">IF(H$165=$C167,INDEX($D$108:$P$108,0,H$165),H150)</f>
        <v>2.2721939577091694E-3</v>
      </c>
      <c r="I167" s="142" cm="1">
        <f t="array" aca="1" ref="I167" ca="1">IF(I$165=$C167,INDEX($D$108:$P$108,0,I$165),I150)</f>
        <v>7.622027817857992E-4</v>
      </c>
      <c r="J167" s="142" cm="1">
        <f t="array" aca="1" ref="J167" ca="1">IF(J$165=$C167,INDEX($D$108:$P$108,0,J$165),J150)</f>
        <v>1.0957100749957288E-3</v>
      </c>
      <c r="K167" s="142" cm="1">
        <f t="array" aca="1" ref="K167" ca="1">IF(K$165=$C167,INDEX($D$108:$P$108,0,K$165),K150)</f>
        <v>-4.0016202855413217E-5</v>
      </c>
      <c r="L167" s="142" cm="1">
        <f t="array" aca="1" ref="L167" ca="1">IF(L$165=$C167,INDEX($D$108:$P$108,0,L$165),L150)</f>
        <v>4.4329752368013555E-4</v>
      </c>
      <c r="M167" s="142" cm="1">
        <f t="array" aca="1" ref="M167" ca="1">IF(M$165=$C167,INDEX($D$108:$P$108,0,M$165),M150)</f>
        <v>-1.0366375801633479E-3</v>
      </c>
      <c r="N167" s="142" cm="1">
        <f t="array" aca="1" ref="N167" ca="1">IF(N$165=$C167,INDEX($D$108:$P$108,0,N$165),N150)</f>
        <v>-7.6987201849471734E-5</v>
      </c>
      <c r="O167" s="142" cm="1">
        <f t="array" aca="1" ref="O167" ca="1">IF(O$165=$C167,INDEX($D$108:$P$108,0,O$165),O150)</f>
        <v>0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7.3933264681072836E-2</v>
      </c>
      <c r="S167" s="142">
        <f t="shared" ca="1" si="66"/>
        <v>0.12568654995782383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0</v>
      </c>
      <c r="E168" s="142" cm="1">
        <f t="array" aca="1" ref="E168" ca="1">IF(E$165=$C168,INDEX($D$108:$P$108,0,E$165),E151)</f>
        <v>1.7471042916717327E-3</v>
      </c>
      <c r="F168" s="142" cm="1">
        <f t="array" aca="1" ref="F168" ca="1">IF(F$165=$C168,INDEX($D$108:$P$108,0,F$165),F151)</f>
        <v>2.5212398387332883E-3</v>
      </c>
      <c r="G168" s="142" cm="1">
        <f t="array" aca="1" ref="G168" ca="1">IF(G$165=$C168,INDEX($D$108:$P$108,0,G$165),G151)</f>
        <v>-7.6345088748950576E-4</v>
      </c>
      <c r="H168" s="142" cm="1">
        <f t="array" aca="1" ref="H168" ca="1">IF(H$165=$C168,INDEX($D$108:$P$108,0,H$165),H151)</f>
        <v>3.7981628158953505E-4</v>
      </c>
      <c r="I168" s="142" cm="1">
        <f t="array" aca="1" ref="I168" ca="1">IF(I$165=$C168,INDEX($D$108:$P$108,0,I$165),I151)</f>
        <v>-1.4918381653480272E-5</v>
      </c>
      <c r="J168" s="142" cm="1">
        <f t="array" aca="1" ref="J168" ca="1">IF(J$165=$C168,INDEX($D$108:$P$108,0,J$165),J151)</f>
        <v>1.1326566957673883E-3</v>
      </c>
      <c r="K168" s="142" cm="1">
        <f t="array" aca="1" ref="K168" ca="1">IF(K$165=$C168,INDEX($D$108:$P$108,0,K$165),K151)</f>
        <v>-1.2490486884407111E-3</v>
      </c>
      <c r="L168" s="142" cm="1">
        <f t="array" aca="1" ref="L168" ca="1">IF(L$165=$C168,INDEX($D$108:$P$108,0,L$165),L151)</f>
        <v>4.1826627570165073E-4</v>
      </c>
      <c r="M168" s="142" cm="1">
        <f t="array" aca="1" ref="M168" ca="1">IF(M$165=$C168,INDEX($D$108:$P$108,0,M$165),M151)</f>
        <v>-2.6366312391318435E-5</v>
      </c>
      <c r="N168" s="142" cm="1">
        <f t="array" aca="1" ref="N168" ca="1">IF(N$165=$C168,INDEX($D$108:$P$108,0,N$165),N151)</f>
        <v>7.9063943837934117E-5</v>
      </c>
      <c r="O168" s="142" cm="1">
        <f t="array" aca="1" ref="O168" ca="1">IF(O$165=$C168,INDEX($D$108:$P$108,0,O$165),O151)</f>
        <v>0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5.9088946712120366E-2</v>
      </c>
      <c r="S168" s="142">
        <f t="shared" ca="1" si="66"/>
        <v>0.18477549666994419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0</v>
      </c>
      <c r="E169" s="142" cm="1">
        <f t="array" aca="1" ref="E169" ca="1">IF(E$165=$C169,INDEX($D$108:$P$108,0,E$165),E152)</f>
        <v>-1.2906636518528395E-4</v>
      </c>
      <c r="F169" s="142" cm="1">
        <f t="array" aca="1" ref="F169" ca="1">IF(F$165=$C169,INDEX($D$108:$P$108,0,F$165),F152)</f>
        <v>-7.6345088748950576E-4</v>
      </c>
      <c r="G169" s="142" cm="1">
        <f t="array" aca="1" ref="G169" ca="1">IF(G$165=$C169,INDEX($D$108:$P$108,0,G$165),G152)</f>
        <v>7.568602504986045E-3</v>
      </c>
      <c r="H169" s="142" cm="1">
        <f t="array" aca="1" ref="H169" ca="1">IF(H$165=$C169,INDEX($D$108:$P$108,0,H$165),H152)</f>
        <v>-7.5246497765975404E-4</v>
      </c>
      <c r="I169" s="142" cm="1">
        <f t="array" aca="1" ref="I169" ca="1">IF(I$165=$C169,INDEX($D$108:$P$108,0,I$165),I152)</f>
        <v>1.9450417508283593E-3</v>
      </c>
      <c r="J169" s="142" cm="1">
        <f t="array" aca="1" ref="J169" ca="1">IF(J$165=$C169,INDEX($D$108:$P$108,0,J$165),J152)</f>
        <v>8.5565920457698202E-4</v>
      </c>
      <c r="K169" s="142" cm="1">
        <f t="array" aca="1" ref="K169" ca="1">IF(K$165=$C169,INDEX($D$108:$P$108,0,K$165),K152)</f>
        <v>-1.1368955940101515E-4</v>
      </c>
      <c r="L169" s="142" cm="1">
        <f t="array" aca="1" ref="L169" ca="1">IF(L$165=$C169,INDEX($D$108:$P$108,0,L$165),L152)</f>
        <v>-2.0774182721895274E-5</v>
      </c>
      <c r="M169" s="142" cm="1">
        <f t="array" aca="1" ref="M169" ca="1">IF(M$165=$C169,INDEX($D$108:$P$108,0,M$165),M152)</f>
        <v>-7.9112691137964958E-5</v>
      </c>
      <c r="N169" s="142" cm="1">
        <f t="array" aca="1" ref="N169" ca="1">IF(N$165=$C169,INDEX($D$108:$P$108,0,N$165),N152)</f>
        <v>-1.6940535894414694E-5</v>
      </c>
      <c r="O169" s="142" cm="1">
        <f t="array" aca="1" ref="O169" ca="1">IF(O$165=$C169,INDEX($D$108:$P$108,0,O$165),O152)</f>
        <v>0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6.3373509629852817E-2</v>
      </c>
      <c r="S169" s="142">
        <f t="shared" ca="1" si="66"/>
        <v>0.24814900629979703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0</v>
      </c>
      <c r="E170" s="142" cm="1">
        <f t="array" aca="1" ref="E170" ca="1">IF(E$165=$C170,INDEX($D$108:$P$108,0,E$165),E153)</f>
        <v>2.2721939577091694E-3</v>
      </c>
      <c r="F170" s="142" cm="1">
        <f t="array" aca="1" ref="F170" ca="1">IF(F$165=$C170,INDEX($D$108:$P$108,0,F$165),F153)</f>
        <v>3.7981628158953505E-4</v>
      </c>
      <c r="G170" s="142" cm="1">
        <f t="array" aca="1" ref="G170" ca="1">IF(G$165=$C170,INDEX($D$108:$P$108,0,G$165),G153)</f>
        <v>-7.5246497765975404E-4</v>
      </c>
      <c r="H170" s="142" cm="1">
        <f t="array" aca="1" ref="H170" ca="1">IF(H$165=$C170,INDEX($D$108:$P$108,0,H$165),H153)</f>
        <v>3.2894100110311716E-3</v>
      </c>
      <c r="I170" s="142" cm="1">
        <f t="array" aca="1" ref="I170" ca="1">IF(I$165=$C170,INDEX($D$108:$P$108,0,I$165),I153)</f>
        <v>3.9823561839330573E-4</v>
      </c>
      <c r="J170" s="142" cm="1">
        <f t="array" aca="1" ref="J170" ca="1">IF(J$165=$C170,INDEX($D$108:$P$108,0,J$165),J153)</f>
        <v>-2.5189777668179997E-5</v>
      </c>
      <c r="K170" s="142" cm="1">
        <f t="array" aca="1" ref="K170" ca="1">IF(K$165=$C170,INDEX($D$108:$P$108,0,K$165),K153)</f>
        <v>1.16152778169389E-3</v>
      </c>
      <c r="L170" s="142" cm="1">
        <f t="array" aca="1" ref="L170" ca="1">IF(L$165=$C170,INDEX($D$108:$P$108,0,L$165),L153)</f>
        <v>2.0293299354802799E-4</v>
      </c>
      <c r="M170" s="142" cm="1">
        <f t="array" aca="1" ref="M170" ca="1">IF(M$165=$C170,INDEX($D$108:$P$108,0,M$165),M153)</f>
        <v>-7.1381429421532865E-4</v>
      </c>
      <c r="N170" s="142" cm="1">
        <f t="array" aca="1" ref="N170" ca="1">IF(N$165=$C170,INDEX($D$108:$P$108,0,N$165),N153)</f>
        <v>-7.1386801158372483E-5</v>
      </c>
      <c r="O170" s="142" cm="1">
        <f t="array" aca="1" ref="O170" ca="1">IF(O$165=$C170,INDEX($D$108:$P$108,0,O$165),O153)</f>
        <v>0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6.0898584551277501E-2</v>
      </c>
      <c r="S170" s="142">
        <f t="shared" ca="1" si="66"/>
        <v>0.30904759085107453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0</v>
      </c>
      <c r="E171" s="142" cm="1">
        <f t="array" aca="1" ref="E171" ca="1">IF(E$165=$C171,INDEX($D$108:$P$108,0,E$165),E154)</f>
        <v>7.622027817857992E-4</v>
      </c>
      <c r="F171" s="142" cm="1">
        <f t="array" aca="1" ref="F171" ca="1">IF(F$165=$C171,INDEX($D$108:$P$108,0,F$165),F154)</f>
        <v>-1.4918381653480272E-5</v>
      </c>
      <c r="G171" s="142" cm="1">
        <f t="array" aca="1" ref="G171" ca="1">IF(G$165=$C171,INDEX($D$108:$P$108,0,G$165),G154)</f>
        <v>1.9450417508283593E-3</v>
      </c>
      <c r="H171" s="142" cm="1">
        <f t="array" aca="1" ref="H171" ca="1">IF(H$165=$C171,INDEX($D$108:$P$108,0,H$165),H154)</f>
        <v>3.9823561839330573E-4</v>
      </c>
      <c r="I171" s="142" cm="1">
        <f t="array" aca="1" ref="I171" ca="1">IF(I$165=$C171,INDEX($D$108:$P$108,0,I$165),I154)</f>
        <v>2.3678126177907898E-3</v>
      </c>
      <c r="J171" s="142" cm="1">
        <f t="array" aca="1" ref="J171" ca="1">IF(J$165=$C171,INDEX($D$108:$P$108,0,J$165),J154)</f>
        <v>8.3160005337932705E-4</v>
      </c>
      <c r="K171" s="142" cm="1">
        <f t="array" aca="1" ref="K171" ca="1">IF(K$165=$C171,INDEX($D$108:$P$108,0,K$165),K154)</f>
        <v>-2.1340801119411974E-4</v>
      </c>
      <c r="L171" s="142" cm="1">
        <f t="array" aca="1" ref="L171" ca="1">IF(L$165=$C171,INDEX($D$108:$P$108,0,L$165),L154)</f>
        <v>2.5726410090941439E-4</v>
      </c>
      <c r="M171" s="142" cm="1">
        <f t="array" aca="1" ref="M171" ca="1">IF(M$165=$C171,INDEX($D$108:$P$108,0,M$165),M154)</f>
        <v>-2.2553007483556577E-4</v>
      </c>
      <c r="N171" s="142" cm="1">
        <f t="array" aca="1" ref="N171" ca="1">IF(N$165=$C171,INDEX($D$108:$P$108,0,N$165),N154)</f>
        <v>1.6196224266647861E-5</v>
      </c>
      <c r="O171" s="142" cm="1">
        <f t="array" aca="1" ref="O171" ca="1">IF(O$165=$C171,INDEX($D$108:$P$108,0,O$165),O154)</f>
        <v>0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7.6035797089831089E-2</v>
      </c>
      <c r="S171" s="142">
        <f t="shared" ca="1" si="66"/>
        <v>0.38508338794090563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0</v>
      </c>
      <c r="E172" s="142" cm="1">
        <f t="array" aca="1" ref="E172" ca="1">IF(E$165=$C172,INDEX($D$108:$P$108,0,E$165),E155)</f>
        <v>1.0957100749957288E-3</v>
      </c>
      <c r="F172" s="142" cm="1">
        <f t="array" aca="1" ref="F172" ca="1">IF(F$165=$C172,INDEX($D$108:$P$108,0,F$165),F155)</f>
        <v>1.1326566957673883E-3</v>
      </c>
      <c r="G172" s="142" cm="1">
        <f t="array" aca="1" ref="G172" ca="1">IF(G$165=$C172,INDEX($D$108:$P$108,0,G$165),G155)</f>
        <v>8.5565920457698202E-4</v>
      </c>
      <c r="H172" s="142" cm="1">
        <f t="array" aca="1" ref="H172" ca="1">IF(H$165=$C172,INDEX($D$108:$P$108,0,H$165),H155)</f>
        <v>-2.5189777668179997E-5</v>
      </c>
      <c r="I172" s="142" cm="1">
        <f t="array" aca="1" ref="I172" ca="1">IF(I$165=$C172,INDEX($D$108:$P$108,0,I$165),I155)</f>
        <v>8.3160005337932705E-4</v>
      </c>
      <c r="J172" s="142" cm="1">
        <f t="array" aca="1" ref="J172" ca="1">IF(J$165=$C172,INDEX($D$108:$P$108,0,J$165),J155)</f>
        <v>3.7270427842020989E-3</v>
      </c>
      <c r="K172" s="142" cm="1">
        <f t="array" aca="1" ref="K172" ca="1">IF(K$165=$C172,INDEX($D$108:$P$108,0,K$165),K155)</f>
        <v>-1.3133316833134547E-3</v>
      </c>
      <c r="L172" s="142" cm="1">
        <f t="array" aca="1" ref="L172" ca="1">IF(L$165=$C172,INDEX($D$108:$P$108,0,L$165),L155)</f>
        <v>3.8858556993965205E-4</v>
      </c>
      <c r="M172" s="142" cm="1">
        <f t="array" aca="1" ref="M172" ca="1">IF(M$165=$C172,INDEX($D$108:$P$108,0,M$165),M155)</f>
        <v>-9.5442119844958093E-5</v>
      </c>
      <c r="N172" s="142" cm="1">
        <f t="array" aca="1" ref="N172" ca="1">IF(N$165=$C172,INDEX($D$108:$P$108,0,N$165),N155)</f>
        <v>6.1693239262483829E-5</v>
      </c>
      <c r="O172" s="142" cm="1">
        <f t="array" aca="1" ref="O172" ca="1">IF(O$165=$C172,INDEX($D$108:$P$108,0,O$165),O155)</f>
        <v>0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5.9498966677596528E-2</v>
      </c>
      <c r="S172" s="142">
        <f t="shared" ca="1" si="66"/>
        <v>0.44458235461850215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0</v>
      </c>
      <c r="E173" s="142" cm="1">
        <f t="array" aca="1" ref="E173" ca="1">IF(E$165=$C173,INDEX($D$108:$P$108,0,E$165),E156)</f>
        <v>-4.0016202855413217E-5</v>
      </c>
      <c r="F173" s="142" cm="1">
        <f t="array" aca="1" ref="F173" ca="1">IF(F$165=$C173,INDEX($D$108:$P$108,0,F$165),F156)</f>
        <v>-1.2490486884407111E-3</v>
      </c>
      <c r="G173" s="142" cm="1">
        <f t="array" aca="1" ref="G173" ca="1">IF(G$165=$C173,INDEX($D$108:$P$108,0,G$165),G156)</f>
        <v>-1.1368955940101515E-4</v>
      </c>
      <c r="H173" s="142" cm="1">
        <f t="array" aca="1" ref="H173" ca="1">IF(H$165=$C173,INDEX($D$108:$P$108,0,H$165),H156)</f>
        <v>1.16152778169389E-3</v>
      </c>
      <c r="I173" s="142" cm="1">
        <f t="array" aca="1" ref="I173" ca="1">IF(I$165=$C173,INDEX($D$108:$P$108,0,I$165),I156)</f>
        <v>-2.1340801119411974E-4</v>
      </c>
      <c r="J173" s="142" cm="1">
        <f t="array" aca="1" ref="J173" ca="1">IF(J$165=$C173,INDEX($D$108:$P$108,0,J$165),J156)</f>
        <v>-1.3133316833134547E-3</v>
      </c>
      <c r="K173" s="142" cm="1">
        <f t="array" aca="1" ref="K173" ca="1">IF(K$165=$C173,INDEX($D$108:$P$108,0,K$165),K156)</f>
        <v>7.553599732004289E-3</v>
      </c>
      <c r="L173" s="142" cm="1">
        <f t="array" aca="1" ref="L173" ca="1">IF(L$165=$C173,INDEX($D$108:$P$108,0,L$165),L156)</f>
        <v>-4.6604599694590539E-4</v>
      </c>
      <c r="M173" s="142" cm="1">
        <f t="array" aca="1" ref="M173" ca="1">IF(M$165=$C173,INDEX($D$108:$P$108,0,M$165),M156)</f>
        <v>-7.465050978447931E-4</v>
      </c>
      <c r="N173" s="142" cm="1">
        <f t="array" aca="1" ref="N173" ca="1">IF(N$165=$C173,INDEX($D$108:$P$108,0,N$165),N156)</f>
        <v>-2.1118314062545783E-4</v>
      </c>
      <c r="O173" s="142" cm="1">
        <f t="array" aca="1" ref="O173" ca="1">IF(O$165=$C173,INDEX($D$108:$P$108,0,O$165),O156)</f>
        <v>0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8.2906428989911143E-2</v>
      </c>
      <c r="S173" s="142">
        <f t="shared" ca="1" si="66"/>
        <v>0.52748878360841334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0</v>
      </c>
      <c r="E174" s="142" cm="1">
        <f t="array" aca="1" ref="E174" ca="1">IF(E$165=$C174,INDEX($D$108:$P$108,0,E$165),E157)</f>
        <v>4.4329752368013555E-4</v>
      </c>
      <c r="F174" s="142" cm="1">
        <f t="array" aca="1" ref="F174" ca="1">IF(F$165=$C174,INDEX($D$108:$P$108,0,F$165),F157)</f>
        <v>4.1826627570165073E-4</v>
      </c>
      <c r="G174" s="142" cm="1">
        <f t="array" aca="1" ref="G174" ca="1">IF(G$165=$C174,INDEX($D$108:$P$108,0,G$165),G157)</f>
        <v>-2.0774182721895274E-5</v>
      </c>
      <c r="H174" s="142" cm="1">
        <f t="array" aca="1" ref="H174" ca="1">IF(H$165=$C174,INDEX($D$108:$P$108,0,H$165),H157)</f>
        <v>2.0293299354802799E-4</v>
      </c>
      <c r="I174" s="142" cm="1">
        <f t="array" aca="1" ref="I174" ca="1">IF(I$165=$C174,INDEX($D$108:$P$108,0,I$165),I157)</f>
        <v>2.5726410090941439E-4</v>
      </c>
      <c r="J174" s="142" cm="1">
        <f t="array" aca="1" ref="J174" ca="1">IF(J$165=$C174,INDEX($D$108:$P$108,0,J$165),J157)</f>
        <v>3.8858556993965205E-4</v>
      </c>
      <c r="K174" s="142" cm="1">
        <f t="array" aca="1" ref="K174" ca="1">IF(K$165=$C174,INDEX($D$108:$P$108,0,K$165),K157)</f>
        <v>-4.6604599694590539E-4</v>
      </c>
      <c r="L174" s="142" cm="1">
        <f t="array" aca="1" ref="L174" ca="1">IF(L$165=$C174,INDEX($D$108:$P$108,0,L$165),L157)</f>
        <v>7.7186266896942196E-4</v>
      </c>
      <c r="M174" s="142" cm="1">
        <f t="array" aca="1" ref="M174" ca="1">IF(M$165=$C174,INDEX($D$108:$P$108,0,M$165),M157)</f>
        <v>2.1025501536515914E-5</v>
      </c>
      <c r="N174" s="142" cm="1">
        <f t="array" aca="1" ref="N174" ca="1">IF(N$165=$C174,INDEX($D$108:$P$108,0,N$165),N157)</f>
        <v>4.5819140526965474E-5</v>
      </c>
      <c r="O174" s="142" cm="1">
        <f t="array" aca="1" ref="O174" ca="1">IF(O$165=$C174,INDEX($D$108:$P$108,0,O$165),O157)</f>
        <v>0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0.14791052553655573</v>
      </c>
      <c r="S174" s="142">
        <f t="shared" ca="1" si="66"/>
        <v>0.67539930914496904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0</v>
      </c>
      <c r="E175" s="142" cm="1">
        <f t="array" aca="1" ref="E175" ca="1">IF(E$165=$C175,INDEX($D$108:$P$108,0,E$165),E158)</f>
        <v>-1.0366375801633479E-3</v>
      </c>
      <c r="F175" s="142" cm="1">
        <f t="array" aca="1" ref="F175" ca="1">IF(F$165=$C175,INDEX($D$108:$P$108,0,F$165),F158)</f>
        <v>-2.6366312391318435E-5</v>
      </c>
      <c r="G175" s="142" cm="1">
        <f t="array" aca="1" ref="G175" ca="1">IF(G$165=$C175,INDEX($D$108:$P$108,0,G$165),G158)</f>
        <v>-7.9112691137964958E-5</v>
      </c>
      <c r="H175" s="142" cm="1">
        <f t="array" aca="1" ref="H175" ca="1">IF(H$165=$C175,INDEX($D$108:$P$108,0,H$165),H158)</f>
        <v>-7.1381429421532865E-4</v>
      </c>
      <c r="I175" s="142" cm="1">
        <f t="array" aca="1" ref="I175" ca="1">IF(I$165=$C175,INDEX($D$108:$P$108,0,I$165),I158)</f>
        <v>-2.2553007483556577E-4</v>
      </c>
      <c r="J175" s="142" cm="1">
        <f t="array" aca="1" ref="J175" ca="1">IF(J$165=$C175,INDEX($D$108:$P$108,0,J$165),J158)</f>
        <v>-9.5442119844958093E-5</v>
      </c>
      <c r="K175" s="142" cm="1">
        <f t="array" aca="1" ref="K175" ca="1">IF(K$165=$C175,INDEX($D$108:$P$108,0,K$165),K158)</f>
        <v>-7.465050978447931E-4</v>
      </c>
      <c r="L175" s="142" cm="1">
        <f t="array" aca="1" ref="L175" ca="1">IF(L$165=$C175,INDEX($D$108:$P$108,0,L$165),L158)</f>
        <v>2.1025501536515914E-5</v>
      </c>
      <c r="M175" s="142" cm="1">
        <f t="array" aca="1" ref="M175" ca="1">IF(M$165=$C175,INDEX($D$108:$P$108,0,M$165),M158)</f>
        <v>2.4066348281329229E-3</v>
      </c>
      <c r="N175" s="142" cm="1">
        <f t="array" aca="1" ref="N175" ca="1">IF(N$165=$C175,INDEX($D$108:$P$108,0,N$165),N158)</f>
        <v>7.3728322112798697E-5</v>
      </c>
      <c r="O175" s="142" cm="1">
        <f t="array" aca="1" ref="O175" ca="1">IF(O$165=$C175,INDEX($D$108:$P$108,0,O$165),O158)</f>
        <v>0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0.10213349000828927</v>
      </c>
      <c r="S175" s="142">
        <f t="shared" ca="1" si="66"/>
        <v>0.77753279915325835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0</v>
      </c>
      <c r="E176" s="142" cm="1">
        <f t="array" aca="1" ref="E176" ca="1">IF(E$165=$C176,INDEX($D$108:$P$108,0,E$165),E159)</f>
        <v>-7.6987201849471734E-5</v>
      </c>
      <c r="F176" s="142" cm="1">
        <f t="array" aca="1" ref="F176" ca="1">IF(F$165=$C176,INDEX($D$108:$P$108,0,F$165),F159)</f>
        <v>7.9063943837934117E-5</v>
      </c>
      <c r="G176" s="142" cm="1">
        <f t="array" aca="1" ref="G176" ca="1">IF(G$165=$C176,INDEX($D$108:$P$108,0,G$165),G159)</f>
        <v>-1.6940535894414694E-5</v>
      </c>
      <c r="H176" s="142" cm="1">
        <f t="array" aca="1" ref="H176" ca="1">IF(H$165=$C176,INDEX($D$108:$P$108,0,H$165),H159)</f>
        <v>-7.1386801158372483E-5</v>
      </c>
      <c r="I176" s="142" cm="1">
        <f t="array" aca="1" ref="I176" ca="1">IF(I$165=$C176,INDEX($D$108:$P$108,0,I$165),I159)</f>
        <v>1.6196224266647861E-5</v>
      </c>
      <c r="J176" s="142" cm="1">
        <f t="array" aca="1" ref="J176" ca="1">IF(J$165=$C176,INDEX($D$108:$P$108,0,J$165),J159)</f>
        <v>6.1693239262483829E-5</v>
      </c>
      <c r="K176" s="142" cm="1">
        <f t="array" aca="1" ref="K176" ca="1">IF(K$165=$C176,INDEX($D$108:$P$108,0,K$165),K159)</f>
        <v>-2.1118314062545783E-4</v>
      </c>
      <c r="L176" s="142" cm="1">
        <f t="array" aca="1" ref="L176" ca="1">IF(L$165=$C176,INDEX($D$108:$P$108,0,L$165),L159)</f>
        <v>4.5819140526965474E-5</v>
      </c>
      <c r="M176" s="142" cm="1">
        <f t="array" aca="1" ref="M176" ca="1">IF(M$165=$C176,INDEX($D$108:$P$108,0,M$165),M159)</f>
        <v>7.3728322112798697E-5</v>
      </c>
      <c r="N176" s="142" cm="1">
        <f t="array" aca="1" ref="N176" ca="1">IF(N$165=$C176,INDEX($D$108:$P$108,0,N$165),N159)</f>
        <v>2.3053388417991632E-4</v>
      </c>
      <c r="O176" s="142" cm="1">
        <f t="array" aca="1" ref="O176" ca="1">IF(O$165=$C176,INDEX($D$108:$P$108,0,O$165),O159)</f>
        <v>0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0.11419813831872669</v>
      </c>
      <c r="S176" s="142">
        <f t="shared" ca="1" si="66"/>
        <v>0.89173093747198506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0</v>
      </c>
      <c r="E177" s="142" cm="1">
        <f t="array" aca="1" ref="E177" ca="1">IF(E$165=$C177,INDEX($D$108:$P$108,0,E$165),E160)</f>
        <v>0</v>
      </c>
      <c r="F177" s="142" cm="1">
        <f t="array" aca="1" ref="F177" ca="1">IF(F$165=$C177,INDEX($D$108:$P$108,0,F$165),F160)</f>
        <v>0</v>
      </c>
      <c r="G177" s="142" cm="1">
        <f t="array" aca="1" ref="G177" ca="1">IF(G$165=$C177,INDEX($D$108:$P$108,0,G$165),G160)</f>
        <v>0</v>
      </c>
      <c r="H177" s="142" cm="1">
        <f t="array" aca="1" ref="H177" ca="1">IF(H$165=$C177,INDEX($D$108:$P$108,0,H$165),H160)</f>
        <v>0</v>
      </c>
      <c r="I177" s="142" cm="1">
        <f t="array" aca="1" ref="I177" ca="1">IF(I$165=$C177,INDEX($D$108:$P$108,0,I$165),I160)</f>
        <v>0</v>
      </c>
      <c r="J177" s="142" cm="1">
        <f t="array" aca="1" ref="J177" ca="1">IF(J$165=$C177,INDEX($D$108:$P$108,0,J$165),J160)</f>
        <v>0</v>
      </c>
      <c r="K177" s="142" cm="1">
        <f t="array" aca="1" ref="K177" ca="1">IF(K$165=$C177,INDEX($D$108:$P$108,0,K$165),K160)</f>
        <v>0</v>
      </c>
      <c r="L177" s="142" cm="1">
        <f t="array" aca="1" ref="L177" ca="1">IF(L$165=$C177,INDEX($D$108:$P$108,0,L$165),L160)</f>
        <v>0</v>
      </c>
      <c r="M177" s="142" cm="1">
        <f t="array" aca="1" ref="M177" ca="1">IF(M$165=$C177,INDEX($D$108:$P$108,0,M$165),M160)</f>
        <v>0</v>
      </c>
      <c r="N177" s="142" cm="1">
        <f t="array" aca="1" ref="N177" ca="1">IF(N$165=$C177,INDEX($D$108:$P$108,0,N$165),N160)</f>
        <v>0</v>
      </c>
      <c r="O177" s="142" cm="1">
        <f t="array" aca="1" ref="O177" ca="1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6.2841171006090671E-2</v>
      </c>
      <c r="S177" s="142">
        <f t="shared" ca="1" si="66"/>
        <v>0.95457210847807572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4.5427891521924356E-2</v>
      </c>
      <c r="S178" s="142">
        <f t="shared" ca="1" si="66"/>
        <v>1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6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0</v>
      </c>
      <c r="E183" s="142" cm="1">
        <f t="array" aca="1" ref="E183" ca="1">E149*INDEX($D$127:$P$127, 0, $C183)*INDEX($D$127:$P$127, 0, E$182)</f>
        <v>0</v>
      </c>
      <c r="F183" s="142" cm="1">
        <f t="array" aca="1" ref="F183" ca="1">F149*INDEX($D$127:$P$127, 0, $C183)*INDEX($D$127:$P$127, 0, F$182)</f>
        <v>0</v>
      </c>
      <c r="G183" s="142" cm="1">
        <f t="array" aca="1" ref="G183" ca="1">G149*INDEX($D$127:$P$127, 0, $C183)*INDEX($D$127:$P$127, 0, G$182)</f>
        <v>0</v>
      </c>
      <c r="H183" s="142" cm="1">
        <f t="array" aca="1" ref="H183" ca="1">H149*INDEX($D$127:$P$127, 0, $C183)*INDEX($D$127:$P$127, 0, H$182)</f>
        <v>0</v>
      </c>
      <c r="I183" s="142" cm="1">
        <f t="array" aca="1" ref="I183" ca="1">I149*INDEX($D$127:$P$127, 0, $C183)*INDEX($D$127:$P$127, 0, I$182)</f>
        <v>0</v>
      </c>
      <c r="J183" s="142" cm="1">
        <f t="array" aca="1" ref="J183" ca="1">J149*INDEX($D$127:$P$127, 0, $C183)*INDEX($D$127:$P$127, 0, J$182)</f>
        <v>0</v>
      </c>
      <c r="K183" s="142" cm="1">
        <f t="array" aca="1" ref="K183" ca="1">K149*INDEX($D$127:$P$127, 0, $C183)*INDEX($D$127:$P$127, 0, K$182)</f>
        <v>0</v>
      </c>
      <c r="L183" s="142" cm="1">
        <f t="array" aca="1" ref="L183" ca="1">L149*INDEX($D$127:$P$127, 0, $C183)*INDEX($D$127:$P$127, 0, L$182)</f>
        <v>0</v>
      </c>
      <c r="M183" s="142" cm="1">
        <f t="array" aca="1" ref="M183" ca="1">M149*INDEX($D$127:$P$127, 0, $C183)*INDEX($D$127:$P$127, 0, M$182)</f>
        <v>0</v>
      </c>
      <c r="N183" s="142" cm="1">
        <f t="array" aca="1" ref="N183" ca="1">N149*INDEX($D$127:$P$127, 0, $C183)*INDEX($D$127:$P$127, 0, N$182)</f>
        <v>0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5.1753285276750986E-2</v>
      </c>
      <c r="S183" s="142">
        <f t="shared" ref="S183:S195" ca="1" si="69">S149</f>
        <v>5.1753285276750986E-2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0</v>
      </c>
      <c r="E184" s="142" cm="1">
        <f t="array" aca="1" ref="E184" ca="1">E150*INDEX($D$127:$P$127, 0, $C184)*INDEX($D$127:$P$127, 0, E$182)</f>
        <v>1.3283161333708726E-2</v>
      </c>
      <c r="F184" s="142" cm="1">
        <f t="array" aca="1" ref="F184" ca="1">F150*INDEX($D$127:$P$127, 0, $C184)*INDEX($D$127:$P$127, 0, F$182)</f>
        <v>2.0257705862305347E-3</v>
      </c>
      <c r="G184" s="142" cm="1">
        <f t="array" aca="1" ref="G184" ca="1">G150*INDEX($D$127:$P$127, 0, $C184)*INDEX($D$127:$P$127, 0, G$182)</f>
        <v>-1.5873064138970897E-4</v>
      </c>
      <c r="H184" s="142" cm="1">
        <f t="array" aca="1" ref="H184" ca="1">H150*INDEX($D$127:$P$127, 0, $C184)*INDEX($D$127:$P$127, 0, H$182)</f>
        <v>2.987370346631817E-3</v>
      </c>
      <c r="I184" s="142" cm="1">
        <f t="array" aca="1" ref="I184" ca="1">I150*INDEX($D$127:$P$127, 0, $C184)*INDEX($D$127:$P$127, 0, I$182)</f>
        <v>1.0823995161061009E-3</v>
      </c>
      <c r="J184" s="142" cm="1">
        <f t="array" aca="1" ref="J184" ca="1">J150*INDEX($D$127:$P$127, 0, $C184)*INDEX($D$127:$P$127, 0, J$182)</f>
        <v>1.7045248533365811E-3</v>
      </c>
      <c r="K184" s="142" cm="1">
        <f t="array" aca="1" ref="K184" ca="1">K150*INDEX($D$127:$P$127, 0, $C184)*INDEX($D$127:$P$127, 0, K$182)</f>
        <v>-6.9598289383941635E-5</v>
      </c>
      <c r="L184" s="142" cm="1">
        <f t="array" aca="1" ref="L184" ca="1">L150*INDEX($D$127:$P$127, 0, $C184)*INDEX($D$127:$P$127, 0, L$182)</f>
        <v>8.9028152915456634E-4</v>
      </c>
      <c r="M184" s="142" cm="1">
        <f t="array" aca="1" ref="M184" ca="1">M150*INDEX($D$127:$P$127, 0, $C184)*INDEX($D$127:$P$127, 0, M$182)</f>
        <v>-2.5497913070037471E-3</v>
      </c>
      <c r="N184" s="142" cm="1">
        <f t="array" aca="1" ref="N184" ca="1">N150*INDEX($D$127:$P$127, 0, $C184)*INDEX($D$127:$P$127, 0, N$182)</f>
        <v>-2.6780039938020404E-4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7.3933264681072836E-2</v>
      </c>
      <c r="S184" s="142">
        <f t="shared" ca="1" si="69"/>
        <v>0.12568654995782383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0</v>
      </c>
      <c r="E185" s="142" cm="1">
        <f t="array" aca="1" ref="E185" ca="1">E151*INDEX($D$127:$P$127, 0, $C185)*INDEX($D$127:$P$127, 0, E$182)</f>
        <v>2.0257705862305347E-3</v>
      </c>
      <c r="F185" s="142" cm="1">
        <f t="array" aca="1" ref="F185" ca="1">F151*INDEX($D$127:$P$127, 0, $C185)*INDEX($D$127:$P$127, 0, F$182)</f>
        <v>2.5212398387332896E-3</v>
      </c>
      <c r="G185" s="142" cm="1">
        <f t="array" aca="1" ref="G185" ca="1">G151*INDEX($D$127:$P$127, 0, $C185)*INDEX($D$127:$P$127, 0, G$182)</f>
        <v>-9.8970904935231549E-4</v>
      </c>
      <c r="H185" s="142" cm="1">
        <f t="array" aca="1" ref="H185" ca="1">H151*INDEX($D$127:$P$127, 0, $C185)*INDEX($D$127:$P$127, 0, H$182)</f>
        <v>5.2637588927481388E-4</v>
      </c>
      <c r="I185" s="142" cm="1">
        <f t="array" aca="1" ref="I185" ca="1">I151*INDEX($D$127:$P$127, 0, $C185)*INDEX($D$127:$P$127, 0, I$182)</f>
        <v>-2.2331480623909527E-5</v>
      </c>
      <c r="J185" s="142" cm="1">
        <f t="array" aca="1" ref="J185" ca="1">J151*INDEX($D$127:$P$127, 0, $C185)*INDEX($D$127:$P$127, 0, J$182)</f>
        <v>1.8573114023978645E-3</v>
      </c>
      <c r="K185" s="142" cm="1">
        <f t="array" aca="1" ref="K185" ca="1">K151*INDEX($D$127:$P$127, 0, $C185)*INDEX($D$127:$P$127, 0, K$182)</f>
        <v>-2.2899225954746373E-3</v>
      </c>
      <c r="L185" s="142" cm="1">
        <f t="array" aca="1" ref="L185" ca="1">L151*INDEX($D$127:$P$127, 0, $C185)*INDEX($D$127:$P$127, 0, L$182)</f>
        <v>8.8544920518739774E-4</v>
      </c>
      <c r="M185" s="142" cm="1">
        <f t="array" aca="1" ref="M185" ca="1">M151*INDEX($D$127:$P$127, 0, $C185)*INDEX($D$127:$P$127, 0, M$182)</f>
        <v>-6.8360593718208606E-5</v>
      </c>
      <c r="N185" s="142" cm="1">
        <f t="array" aca="1" ref="N185" ca="1">N151*INDEX($D$127:$P$127, 0, $C185)*INDEX($D$127:$P$127, 0, N$182)</f>
        <v>2.8990112740575843E-4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5.9088946712120366E-2</v>
      </c>
      <c r="S185" s="142">
        <f t="shared" ca="1" si="69"/>
        <v>0.18477549666994419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0</v>
      </c>
      <c r="E186" s="142" cm="1">
        <f t="array" aca="1" ref="E186" ca="1">E152*INDEX($D$127:$P$127, 0, $C186)*INDEX($D$127:$P$127, 0, E$182)</f>
        <v>-1.5873064138970894E-4</v>
      </c>
      <c r="F186" s="142" cm="1">
        <f t="array" aca="1" ref="F186" ca="1">F152*INDEX($D$127:$P$127, 0, $C186)*INDEX($D$127:$P$127, 0, F$182)</f>
        <v>-9.8970904935231549E-4</v>
      </c>
      <c r="G186" s="142" cm="1">
        <f t="array" aca="1" ref="G186" ca="1">G152*INDEX($D$127:$P$127, 0, $C186)*INDEX($D$127:$P$127, 0, G$182)</f>
        <v>7.5686025049860467E-3</v>
      </c>
      <c r="H186" s="142" cm="1">
        <f t="array" aca="1" ref="H186" ca="1">H152*INDEX($D$127:$P$127, 0, $C186)*INDEX($D$127:$P$127, 0, H$182)</f>
        <v>-1.1060759843372278E-3</v>
      </c>
      <c r="I186" s="142" cm="1">
        <f t="array" aca="1" ref="I186" ca="1">I152*INDEX($D$127:$P$127, 0, $C186)*INDEX($D$127:$P$127, 0, I$182)</f>
        <v>3.0881685406709894E-3</v>
      </c>
      <c r="J186" s="142" cm="1">
        <f t="array" aca="1" ref="J186" ca="1">J152*INDEX($D$127:$P$127, 0, $C186)*INDEX($D$127:$P$127, 0, J$182)</f>
        <v>1.4882075930431795E-3</v>
      </c>
      <c r="K186" s="142" cm="1">
        <f t="array" aca="1" ref="K186" ca="1">K152*INDEX($D$127:$P$127, 0, $C186)*INDEX($D$127:$P$127, 0, K$182)</f>
        <v>-2.210743106070637E-4</v>
      </c>
      <c r="L186" s="142" cm="1">
        <f t="array" aca="1" ref="L186" ca="1">L152*INDEX($D$127:$P$127, 0, $C186)*INDEX($D$127:$P$127, 0, L$182)</f>
        <v>-4.6645635200987164E-5</v>
      </c>
      <c r="M186" s="142" cm="1">
        <f t="array" aca="1" ref="M186" ca="1">M152*INDEX($D$127:$P$127, 0, $C186)*INDEX($D$127:$P$127, 0, M$182)</f>
        <v>-2.1755990062940364E-4</v>
      </c>
      <c r="N186" s="142" cm="1">
        <f t="array" aca="1" ref="N186" ca="1">N152*INDEX($D$127:$P$127, 0, $C186)*INDEX($D$127:$P$127, 0, N$182)</f>
        <v>-6.5883222943311103E-5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6.3373509629852817E-2</v>
      </c>
      <c r="S186" s="142">
        <f t="shared" ca="1" si="69"/>
        <v>0.24814900629979703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0</v>
      </c>
      <c r="E187" s="142" cm="1">
        <f t="array" aca="1" ref="E187" ca="1">E153*INDEX($D$127:$P$127, 0, $C187)*INDEX($D$127:$P$127, 0, E$182)</f>
        <v>2.987370346631817E-3</v>
      </c>
      <c r="F187" s="142" cm="1">
        <f t="array" aca="1" ref="F187" ca="1">F153*INDEX($D$127:$P$127, 0, $C187)*INDEX($D$127:$P$127, 0, F$182)</f>
        <v>5.2637588927481388E-4</v>
      </c>
      <c r="G187" s="142" cm="1">
        <f t="array" aca="1" ref="G187" ca="1">G153*INDEX($D$127:$P$127, 0, $C187)*INDEX($D$127:$P$127, 0, G$182)</f>
        <v>-1.1060759843372278E-3</v>
      </c>
      <c r="H187" s="142" cm="1">
        <f t="array" aca="1" ref="H187" ca="1">H153*INDEX($D$127:$P$127, 0, $C187)*INDEX($D$127:$P$127, 0, H$182)</f>
        <v>3.2894100110311716E-3</v>
      </c>
      <c r="I187" s="142" cm="1">
        <f t="array" aca="1" ref="I187" ca="1">I153*INDEX($D$127:$P$127, 0, $C187)*INDEX($D$127:$P$127, 0, I$182)</f>
        <v>6.7593998991543572E-4</v>
      </c>
      <c r="J187" s="142" cm="1">
        <f t="array" aca="1" ref="J187" ca="1">J153*INDEX($D$127:$P$127, 0, $C187)*INDEX($D$127:$P$127, 0, J$182)</f>
        <v>-4.6836345098240935E-5</v>
      </c>
      <c r="K187" s="142" cm="1">
        <f t="array" aca="1" ref="K187" ca="1">K153*INDEX($D$127:$P$127, 0, $C187)*INDEX($D$127:$P$127, 0, K$182)</f>
        <v>2.4145892974142933E-3</v>
      </c>
      <c r="L187" s="142" cm="1">
        <f t="array" aca="1" ref="L187" ca="1">L153*INDEX($D$127:$P$127, 0, $C187)*INDEX($D$127:$P$127, 0, L$182)</f>
        <v>4.8711970682457413E-4</v>
      </c>
      <c r="M187" s="142" cm="1">
        <f t="array" aca="1" ref="M187" ca="1">M153*INDEX($D$127:$P$127, 0, $C187)*INDEX($D$127:$P$127, 0, M$182)</f>
        <v>-2.098523842435124E-3</v>
      </c>
      <c r="N187" s="142" cm="1">
        <f t="array" aca="1" ref="N187" ca="1">N153*INDEX($D$127:$P$127, 0, $C187)*INDEX($D$127:$P$127, 0, N$182)</f>
        <v>-2.967984214760262E-4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6.0898584551277501E-2</v>
      </c>
      <c r="S187" s="142">
        <f t="shared" ca="1" si="69"/>
        <v>0.30904759085107453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0</v>
      </c>
      <c r="E188" s="142" cm="1">
        <f t="array" aca="1" ref="E188" ca="1">E154*INDEX($D$127:$P$127, 0, $C188)*INDEX($D$127:$P$127, 0, E$182)</f>
        <v>1.0823995161061009E-3</v>
      </c>
      <c r="F188" s="142" cm="1">
        <f t="array" aca="1" ref="F188" ca="1">F154*INDEX($D$127:$P$127, 0, $C188)*INDEX($D$127:$P$127, 0, F$182)</f>
        <v>-2.2331480623909527E-5</v>
      </c>
      <c r="G188" s="142" cm="1">
        <f t="array" aca="1" ref="G188" ca="1">G154*INDEX($D$127:$P$127, 0, $C188)*INDEX($D$127:$P$127, 0, G$182)</f>
        <v>3.0881685406709894E-3</v>
      </c>
      <c r="H188" s="142" cm="1">
        <f t="array" aca="1" ref="H188" ca="1">H154*INDEX($D$127:$P$127, 0, $C188)*INDEX($D$127:$P$127, 0, H$182)</f>
        <v>6.7593998991543572E-4</v>
      </c>
      <c r="I188" s="142" cm="1">
        <f t="array" aca="1" ref="I188" ca="1">I154*INDEX($D$127:$P$127, 0, $C188)*INDEX($D$127:$P$127, 0, I$182)</f>
        <v>2.3678126177907903E-3</v>
      </c>
      <c r="J188" s="142" cm="1">
        <f t="array" aca="1" ref="J188" ca="1">J154*INDEX($D$127:$P$127, 0, $C188)*INDEX($D$127:$P$127, 0, J$182)</f>
        <v>1.6701157295473115E-3</v>
      </c>
      <c r="K188" s="142" cm="1">
        <f t="array" aca="1" ref="K188" ca="1">K154*INDEX($D$127:$P$127, 0, $C188)*INDEX($D$127:$P$127, 0, K$182)</f>
        <v>-4.7917900657710777E-4</v>
      </c>
      <c r="L188" s="142" cm="1">
        <f t="array" aca="1" ref="L188" ca="1">L154*INDEX($D$127:$P$127, 0, $C188)*INDEX($D$127:$P$127, 0, L$182)</f>
        <v>6.6701503113265957E-4</v>
      </c>
      <c r="M188" s="142" cm="1">
        <f t="array" aca="1" ref="M188" ca="1">M154*INDEX($D$127:$P$127, 0, $C188)*INDEX($D$127:$P$127, 0, M$182)</f>
        <v>-7.1615417179168687E-4</v>
      </c>
      <c r="N188" s="142" cm="1">
        <f t="array" aca="1" ref="N188" ca="1">N154*INDEX($D$127:$P$127, 0, $C188)*INDEX($D$127:$P$127, 0, N$182)</f>
        <v>7.2732889557111546E-5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7.6035797089831089E-2</v>
      </c>
      <c r="S188" s="142">
        <f t="shared" ca="1" si="69"/>
        <v>0.38508338794090563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0</v>
      </c>
      <c r="E189" s="142" cm="1">
        <f t="array" aca="1" ref="E189" ca="1">E155*INDEX($D$127:$P$127, 0, $C189)*INDEX($D$127:$P$127, 0, E$182)</f>
        <v>1.7045248533365811E-3</v>
      </c>
      <c r="F189" s="142" cm="1">
        <f t="array" aca="1" ref="F189" ca="1">F155*INDEX($D$127:$P$127, 0, $C189)*INDEX($D$127:$P$127, 0, F$182)</f>
        <v>1.8573114023978645E-3</v>
      </c>
      <c r="G189" s="142" cm="1">
        <f t="array" aca="1" ref="G189" ca="1">G155*INDEX($D$127:$P$127, 0, $C189)*INDEX($D$127:$P$127, 0, G$182)</f>
        <v>1.4882075930431795E-3</v>
      </c>
      <c r="H189" s="142" cm="1">
        <f t="array" aca="1" ref="H189" ca="1">H155*INDEX($D$127:$P$127, 0, $C189)*INDEX($D$127:$P$127, 0, H$182)</f>
        <v>-4.6836345098240928E-5</v>
      </c>
      <c r="I189" s="142" cm="1">
        <f t="array" aca="1" ref="I189" ca="1">I155*INDEX($D$127:$P$127, 0, $C189)*INDEX($D$127:$P$127, 0, I$182)</f>
        <v>1.6701157295473115E-3</v>
      </c>
      <c r="J189" s="142" cm="1">
        <f t="array" aca="1" ref="J189" ca="1">J155*INDEX($D$127:$P$127, 0, $C189)*INDEX($D$127:$P$127, 0, J$182)</f>
        <v>3.7270427842020994E-3</v>
      </c>
      <c r="K189" s="142" cm="1">
        <f t="array" aca="1" ref="K189" ca="1">K155*INDEX($D$127:$P$127, 0, $C189)*INDEX($D$127:$P$127, 0, K$182)</f>
        <v>-3.2303688129824222E-3</v>
      </c>
      <c r="L189" s="142" cm="1">
        <f t="array" aca="1" ref="L189" ca="1">L155*INDEX($D$127:$P$127, 0, $C189)*INDEX($D$127:$P$127, 0, L$182)</f>
        <v>1.103655990032046E-3</v>
      </c>
      <c r="M189" s="142" cm="1">
        <f t="array" aca="1" ref="M189" ca="1">M155*INDEX($D$127:$P$127, 0, $C189)*INDEX($D$127:$P$127, 0, M$182)</f>
        <v>-3.3199593176730656E-4</v>
      </c>
      <c r="N189" s="142" cm="1">
        <f t="array" aca="1" ref="N189" ca="1">N155*INDEX($D$127:$P$127, 0, $C189)*INDEX($D$127:$P$127, 0, N$182)</f>
        <v>3.0349060883476023E-4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5.9498966677596528E-2</v>
      </c>
      <c r="S189" s="142">
        <f t="shared" ca="1" si="69"/>
        <v>0.44458235461850215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0</v>
      </c>
      <c r="E190" s="142" cm="1">
        <f t="array" aca="1" ref="E190" ca="1">E156*INDEX($D$127:$P$127, 0, $C190)*INDEX($D$127:$P$127, 0, E$182)</f>
        <v>-6.9598289383941635E-5</v>
      </c>
      <c r="F190" s="142" cm="1">
        <f t="array" aca="1" ref="F190" ca="1">F156*INDEX($D$127:$P$127, 0, $C190)*INDEX($D$127:$P$127, 0, F$182)</f>
        <v>-2.2899225954746373E-3</v>
      </c>
      <c r="G190" s="142" cm="1">
        <f t="array" aca="1" ref="G190" ca="1">G156*INDEX($D$127:$P$127, 0, $C190)*INDEX($D$127:$P$127, 0, G$182)</f>
        <v>-2.210743106070637E-4</v>
      </c>
      <c r="H190" s="142" cm="1">
        <f t="array" aca="1" ref="H190" ca="1">H156*INDEX($D$127:$P$127, 0, $C190)*INDEX($D$127:$P$127, 0, H$182)</f>
        <v>2.4145892974142933E-3</v>
      </c>
      <c r="I190" s="142" cm="1">
        <f t="array" aca="1" ref="I190" ca="1">I156*INDEX($D$127:$P$127, 0, $C190)*INDEX($D$127:$P$127, 0, I$182)</f>
        <v>-4.7917900657710777E-4</v>
      </c>
      <c r="J190" s="142" cm="1">
        <f t="array" aca="1" ref="J190" ca="1">J156*INDEX($D$127:$P$127, 0, $C190)*INDEX($D$127:$P$127, 0, J$182)</f>
        <v>-3.2303688129824222E-3</v>
      </c>
      <c r="K190" s="142" cm="1">
        <f t="array" aca="1" ref="K190" ca="1">K156*INDEX($D$127:$P$127, 0, $C190)*INDEX($D$127:$P$127, 0, K$182)</f>
        <v>7.5535997320042873E-3</v>
      </c>
      <c r="L190" s="142" cm="1">
        <f t="array" aca="1" ref="L190" ca="1">L156*INDEX($D$127:$P$127, 0, $C190)*INDEX($D$127:$P$127, 0, L$182)</f>
        <v>-1.479894799853063E-3</v>
      </c>
      <c r="M190" s="142" cm="1">
        <f t="array" aca="1" ref="M190" ca="1">M156*INDEX($D$127:$P$127, 0, $C190)*INDEX($D$127:$P$127, 0, M$182)</f>
        <v>-2.9032234928200919E-3</v>
      </c>
      <c r="N190" s="142" cm="1">
        <f t="array" aca="1" ref="N190" ca="1">N156*INDEX($D$127:$P$127, 0, $C190)*INDEX($D$127:$P$127, 0, N$182)</f>
        <v>-1.161507273440018E-3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8.2906428989911143E-2</v>
      </c>
      <c r="S190" s="142">
        <f t="shared" ca="1" si="69"/>
        <v>0.52748878360841334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0</v>
      </c>
      <c r="E191" s="142" cm="1">
        <f t="array" aca="1" ref="E191" ca="1">E157*INDEX($D$127:$P$127, 0, $C191)*INDEX($D$127:$P$127, 0, E$182)</f>
        <v>8.9028152915456634E-4</v>
      </c>
      <c r="F191" s="142" cm="1">
        <f t="array" aca="1" ref="F191" ca="1">F157*INDEX($D$127:$P$127, 0, $C191)*INDEX($D$127:$P$127, 0, F$182)</f>
        <v>8.8544920518739774E-4</v>
      </c>
      <c r="G191" s="142" cm="1">
        <f t="array" aca="1" ref="G191" ca="1">G157*INDEX($D$127:$P$127, 0, $C191)*INDEX($D$127:$P$127, 0, G$182)</f>
        <v>-4.6645635200987164E-5</v>
      </c>
      <c r="H191" s="142" cm="1">
        <f t="array" aca="1" ref="H191" ca="1">H157*INDEX($D$127:$P$127, 0, $C191)*INDEX($D$127:$P$127, 0, H$182)</f>
        <v>4.8711970682457413E-4</v>
      </c>
      <c r="I191" s="142" cm="1">
        <f t="array" aca="1" ref="I191" ca="1">I157*INDEX($D$127:$P$127, 0, $C191)*INDEX($D$127:$P$127, 0, I$182)</f>
        <v>6.6701503113265946E-4</v>
      </c>
      <c r="J191" s="142" cm="1">
        <f t="array" aca="1" ref="J191" ca="1">J157*INDEX($D$127:$P$127, 0, $C191)*INDEX($D$127:$P$127, 0, J$182)</f>
        <v>1.103655990032046E-3</v>
      </c>
      <c r="K191" s="142" cm="1">
        <f t="array" aca="1" ref="K191" ca="1">K157*INDEX($D$127:$P$127, 0, $C191)*INDEX($D$127:$P$127, 0, K$182)</f>
        <v>-1.4798947998530627E-3</v>
      </c>
      <c r="L191" s="142" cm="1">
        <f t="array" aca="1" ref="L191" ca="1">L157*INDEX($D$127:$P$127, 0, $C191)*INDEX($D$127:$P$127, 0, L$182)</f>
        <v>7.7186266896942196E-4</v>
      </c>
      <c r="M191" s="142" cm="1">
        <f t="array" aca="1" ref="M191" ca="1">M157*INDEX($D$127:$P$127, 0, $C191)*INDEX($D$127:$P$127, 0, M$182)</f>
        <v>9.4419875642707423E-5</v>
      </c>
      <c r="N191" s="142" cm="1">
        <f t="array" aca="1" ref="N191" ca="1">N157*INDEX($D$127:$P$127, 0, $C191)*INDEX($D$127:$P$127, 0, N$182)</f>
        <v>2.9099062429008884E-4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0.14791052553655573</v>
      </c>
      <c r="S191" s="142">
        <f t="shared" ca="1" si="69"/>
        <v>0.67539930914496904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0</v>
      </c>
      <c r="E192" s="142" cm="1">
        <f t="array" aca="1" ref="E192" ca="1">E158*INDEX($D$127:$P$127, 0, $C192)*INDEX($D$127:$P$127, 0, E$182)</f>
        <v>-2.5497913070037471E-3</v>
      </c>
      <c r="F192" s="142" cm="1">
        <f t="array" aca="1" ref="F192" ca="1">F158*INDEX($D$127:$P$127, 0, $C192)*INDEX($D$127:$P$127, 0, F$182)</f>
        <v>-6.8360593718208606E-5</v>
      </c>
      <c r="G192" s="142" cm="1">
        <f t="array" aca="1" ref="G192" ca="1">G158*INDEX($D$127:$P$127, 0, $C192)*INDEX($D$127:$P$127, 0, G$182)</f>
        <v>-2.1755990062940364E-4</v>
      </c>
      <c r="H192" s="142" cm="1">
        <f t="array" aca="1" ref="H192" ca="1">H158*INDEX($D$127:$P$127, 0, $C192)*INDEX($D$127:$P$127, 0, H$182)</f>
        <v>-2.0985238424351235E-3</v>
      </c>
      <c r="I192" s="142" cm="1">
        <f t="array" aca="1" ref="I192" ca="1">I158*INDEX($D$127:$P$127, 0, $C192)*INDEX($D$127:$P$127, 0, I$182)</f>
        <v>-7.1615417179168687E-4</v>
      </c>
      <c r="J192" s="142" cm="1">
        <f t="array" aca="1" ref="J192" ca="1">J158*INDEX($D$127:$P$127, 0, $C192)*INDEX($D$127:$P$127, 0, J$182)</f>
        <v>-3.3199593176730656E-4</v>
      </c>
      <c r="K192" s="142" cm="1">
        <f t="array" aca="1" ref="K192" ca="1">K158*INDEX($D$127:$P$127, 0, $C192)*INDEX($D$127:$P$127, 0, K$182)</f>
        <v>-2.9032234928200924E-3</v>
      </c>
      <c r="L192" s="142" cm="1">
        <f t="array" aca="1" ref="L192" ca="1">L158*INDEX($D$127:$P$127, 0, $C192)*INDEX($D$127:$P$127, 0, L$182)</f>
        <v>9.4419875642707423E-5</v>
      </c>
      <c r="M192" s="142" cm="1">
        <f t="array" aca="1" ref="M192" ca="1">M158*INDEX($D$127:$P$127, 0, $C192)*INDEX($D$127:$P$127, 0, M$182)</f>
        <v>2.4066348281329233E-3</v>
      </c>
      <c r="N192" s="142" cm="1">
        <f t="array" aca="1" ref="N192" ca="1">N158*INDEX($D$127:$P$127, 0, $C192)*INDEX($D$127:$P$127, 0, N$182)</f>
        <v>5.7347176184612653E-4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0.10213349000828927</v>
      </c>
      <c r="S192" s="142">
        <f t="shared" ca="1" si="69"/>
        <v>0.77753279915325835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0</v>
      </c>
      <c r="E193" s="142" cm="1">
        <f t="array" aca="1" ref="E193" ca="1">E159*INDEX($D$127:$P$127, 0, $C193)*INDEX($D$127:$P$127, 0, E$182)</f>
        <v>-2.6780039938020404E-4</v>
      </c>
      <c r="F193" s="142" cm="1">
        <f t="array" aca="1" ref="F193" ca="1">F159*INDEX($D$127:$P$127, 0, $C193)*INDEX($D$127:$P$127, 0, F$182)</f>
        <v>2.8990112740575848E-4</v>
      </c>
      <c r="G193" s="142" cm="1">
        <f t="array" aca="1" ref="G193" ca="1">G159*INDEX($D$127:$P$127, 0, $C193)*INDEX($D$127:$P$127, 0, G$182)</f>
        <v>-6.5883222943311089E-5</v>
      </c>
      <c r="H193" s="142" cm="1">
        <f t="array" aca="1" ref="H193" ca="1">H159*INDEX($D$127:$P$127, 0, $C193)*INDEX($D$127:$P$127, 0, H$182)</f>
        <v>-2.967984214760262E-4</v>
      </c>
      <c r="I193" s="142" cm="1">
        <f t="array" aca="1" ref="I193" ca="1">I159*INDEX($D$127:$P$127, 0, $C193)*INDEX($D$127:$P$127, 0, I$182)</f>
        <v>7.2732889557111533E-5</v>
      </c>
      <c r="J193" s="142" cm="1">
        <f t="array" aca="1" ref="J193" ca="1">J159*INDEX($D$127:$P$127, 0, $C193)*INDEX($D$127:$P$127, 0, J$182)</f>
        <v>3.0349060883476023E-4</v>
      </c>
      <c r="K193" s="142" cm="1">
        <f t="array" aca="1" ref="K193" ca="1">K159*INDEX($D$127:$P$127, 0, $C193)*INDEX($D$127:$P$127, 0, K$182)</f>
        <v>-1.161507273440018E-3</v>
      </c>
      <c r="L193" s="142" cm="1">
        <f t="array" aca="1" ref="L193" ca="1">L159*INDEX($D$127:$P$127, 0, $C193)*INDEX($D$127:$P$127, 0, L$182)</f>
        <v>2.9099062429008889E-4</v>
      </c>
      <c r="M193" s="142" cm="1">
        <f t="array" aca="1" ref="M193" ca="1">M159*INDEX($D$127:$P$127, 0, $C193)*INDEX($D$127:$P$127, 0, M$182)</f>
        <v>5.7347176184612653E-4</v>
      </c>
      <c r="N193" s="142" cm="1">
        <f t="array" aca="1" ref="N193" ca="1">N159*INDEX($D$127:$P$127, 0, $C193)*INDEX($D$127:$P$127, 0, N$182)</f>
        <v>2.3053388417991632E-4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0.11419813831872669</v>
      </c>
      <c r="S193" s="142">
        <f t="shared" ca="1" si="69"/>
        <v>0.89173093747198506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6.2841171006090671E-2</v>
      </c>
      <c r="S194" s="142">
        <f t="shared" ca="1" si="69"/>
        <v>0.95457210847807572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4.5427891521924356E-2</v>
      </c>
      <c r="S195" s="142">
        <f t="shared" ca="1" si="69"/>
        <v>1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75" priority="16" stopIfTrue="1" operator="lessThan">
      <formula>1</formula>
    </cfRule>
  </conditionalFormatting>
  <conditionalFormatting sqref="D149:O161 D166:O177 D183:O194 T183:T195 T149:T161 T132:T144">
    <cfRule type="expression" dxfId="74" priority="15">
      <formula>$C132=D$182</formula>
    </cfRule>
  </conditionalFormatting>
  <conditionalFormatting sqref="D91:AH91 Q92:AH92">
    <cfRule type="cellIs" dxfId="73" priority="14" stopIfTrue="1" operator="lessThan">
      <formula>1</formula>
    </cfRule>
  </conditionalFormatting>
  <conditionalFormatting sqref="P149:P161">
    <cfRule type="expression" dxfId="72" priority="13">
      <formula>$C149=P$182</formula>
    </cfRule>
  </conditionalFormatting>
  <conditionalFormatting sqref="P166:P177">
    <cfRule type="expression" dxfId="71" priority="12">
      <formula>$C166=P$182</formula>
    </cfRule>
  </conditionalFormatting>
  <conditionalFormatting sqref="P183:P194">
    <cfRule type="expression" dxfId="70" priority="11">
      <formula>$C183=P$182</formula>
    </cfRule>
  </conditionalFormatting>
  <conditionalFormatting sqref="D178:O178">
    <cfRule type="expression" dxfId="69" priority="10">
      <formula>$C178=D$182</formula>
    </cfRule>
  </conditionalFormatting>
  <conditionalFormatting sqref="P178">
    <cfRule type="expression" dxfId="68" priority="9">
      <formula>$C178=P$182</formula>
    </cfRule>
  </conditionalFormatting>
  <conditionalFormatting sqref="D195:O195">
    <cfRule type="expression" dxfId="67" priority="8">
      <formula>$C195=D$182</formula>
    </cfRule>
  </conditionalFormatting>
  <conditionalFormatting sqref="P195">
    <cfRule type="expression" dxfId="66" priority="7">
      <formula>$C195=P$182</formula>
    </cfRule>
  </conditionalFormatting>
  <conditionalFormatting sqref="R166:T178">
    <cfRule type="expression" dxfId="65" priority="6">
      <formula>$C166=R$182</formula>
    </cfRule>
  </conditionalFormatting>
  <conditionalFormatting sqref="D132:O144">
    <cfRule type="expression" dxfId="64" priority="5">
      <formula>$C132=D$182</formula>
    </cfRule>
  </conditionalFormatting>
  <conditionalFormatting sqref="P132:P144">
    <cfRule type="expression" dxfId="63" priority="4">
      <formula>$C132=P$182</formula>
    </cfRule>
  </conditionalFormatting>
  <conditionalFormatting sqref="R183:S195">
    <cfRule type="expression" dxfId="62" priority="3">
      <formula>$C183=R$182</formula>
    </cfRule>
  </conditionalFormatting>
  <conditionalFormatting sqref="R149:S161">
    <cfRule type="expression" dxfId="61" priority="2">
      <formula>$C149=R$182</formula>
    </cfRule>
  </conditionalFormatting>
  <conditionalFormatting sqref="R132:S144">
    <cfRule type="expression" dxfId="60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3FADE-267B-45F2-B3AA-E1FAF5C05C71}">
  <sheetPr codeName="Sheet21">
    <tabColor theme="9" tint="0.79998168889431442"/>
    <pageSetUpPr fitToPage="1"/>
  </sheetPr>
  <dimension ref="A1:AO94"/>
  <sheetViews>
    <sheetView zoomScaleNormal="100" workbookViewId="0"/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200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6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402916.32413877104</v>
      </c>
      <c r="F8" s="34">
        <f t="array" aca="1" ref="F8:F20" ca="1">'Triangle 3'!$Q$5:$Q$17</f>
        <v>402916.32413877104</v>
      </c>
      <c r="G8" s="217">
        <f t="shared" ref="G8:G20" ca="1" si="3">+E8-F8</f>
        <v>0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 t="str">
        <f t="shared" ref="N8:N20" ca="1" si="10">IFERROR(M8/G8,"")</f>
        <v/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 t="str">
        <f t="shared" ref="R8:R20" ca="1" si="14">IFERROR(Q8/G8,"")</f>
        <v/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557360.96873723913</v>
      </c>
      <c r="F9" s="34">
        <f ca="1"/>
        <v>551245.13477689249</v>
      </c>
      <c r="G9" s="217">
        <f t="shared" ca="1" si="3"/>
        <v>6115.8339603466447</v>
      </c>
      <c r="H9" s="222">
        <f t="shared" ca="1" si="4"/>
        <v>1</v>
      </c>
      <c r="I9" s="148">
        <f t="shared" ca="1" si="5"/>
        <v>1</v>
      </c>
      <c r="J9" s="223">
        <f t="shared" ca="1" si="6"/>
        <v>7.5266296478448602</v>
      </c>
      <c r="K9" s="35">
        <f t="shared" ca="1" si="7"/>
        <v>2048.182021171272</v>
      </c>
      <c r="L9" s="35">
        <f t="shared" ca="1" si="8"/>
        <v>0</v>
      </c>
      <c r="M9" s="35">
        <f t="shared" ca="1" si="9"/>
        <v>2048.182021171272</v>
      </c>
      <c r="N9" s="36">
        <f t="shared" ca="1" si="10"/>
        <v>0.33489823864596568</v>
      </c>
      <c r="O9" s="37">
        <f t="shared" ca="1" si="11"/>
        <v>2048.182021171272</v>
      </c>
      <c r="P9" s="35">
        <f t="shared" ca="1" si="12"/>
        <v>0</v>
      </c>
      <c r="Q9" s="35">
        <f t="shared" ca="1" si="13"/>
        <v>2048.182021171272</v>
      </c>
      <c r="R9" s="38">
        <f t="shared" ca="1" si="14"/>
        <v>0.33489823864596568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1012864.4005558984</v>
      </c>
      <c r="F10" s="34">
        <f ca="1"/>
        <v>971016.66341316479</v>
      </c>
      <c r="G10" s="217">
        <f t="shared" ca="1" si="3"/>
        <v>41847.737142733647</v>
      </c>
      <c r="H10" s="222">
        <f t="shared" ca="1" si="4"/>
        <v>1.0008064537467549</v>
      </c>
      <c r="I10" s="148">
        <f t="shared" ca="1" si="5"/>
        <v>1.0008064537467549</v>
      </c>
      <c r="J10" s="223">
        <f t="shared" ca="1" si="6"/>
        <v>107.91611521385019</v>
      </c>
      <c r="K10" s="35">
        <f t="shared" ca="1" si="7"/>
        <v>10813.602292339905</v>
      </c>
      <c r="L10" s="35">
        <f t="shared" ca="1" si="8"/>
        <v>816.82829078298084</v>
      </c>
      <c r="M10" s="35">
        <f t="shared" ca="1" si="9"/>
        <v>10844.408835594604</v>
      </c>
      <c r="N10" s="36">
        <f t="shared" ca="1" si="10"/>
        <v>0.25913967100793656</v>
      </c>
      <c r="O10" s="37">
        <f t="shared" ca="1" si="11"/>
        <v>10454.874047371286</v>
      </c>
      <c r="P10" s="35">
        <f t="shared" ca="1" si="12"/>
        <v>816.82829078298084</v>
      </c>
      <c r="Q10" s="35">
        <f t="shared" ca="1" si="13"/>
        <v>10486.734468032511</v>
      </c>
      <c r="R10" s="38">
        <f t="shared" ca="1" si="14"/>
        <v>0.25059262899364215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905858.69136681024</v>
      </c>
      <c r="F11" s="34">
        <f ca="1"/>
        <v>810125.7020115559</v>
      </c>
      <c r="G11" s="217">
        <f t="shared" ca="1" si="3"/>
        <v>95732.989355254336</v>
      </c>
      <c r="H11" s="222">
        <f t="shared" ca="1" si="4"/>
        <v>0.99570268255433436</v>
      </c>
      <c r="I11" s="148">
        <f t="shared" ca="1" si="5"/>
        <v>0.99650567071333418</v>
      </c>
      <c r="J11" s="223">
        <f t="shared" ca="1" si="6"/>
        <v>1547.2912136953114</v>
      </c>
      <c r="K11" s="35">
        <f t="shared" ca="1" si="7"/>
        <v>38833.229301964951</v>
      </c>
      <c r="L11" s="35">
        <f t="shared" ca="1" si="8"/>
        <v>3165.3685548238195</v>
      </c>
      <c r="M11" s="35">
        <f t="shared" ca="1" si="9"/>
        <v>38962.023254790773</v>
      </c>
      <c r="N11" s="36">
        <f t="shared" ca="1" si="10"/>
        <v>0.4069863849148917</v>
      </c>
      <c r="O11" s="37">
        <f t="shared" ca="1" si="11"/>
        <v>37438.311847643432</v>
      </c>
      <c r="P11" s="35">
        <f t="shared" ca="1" si="12"/>
        <v>3892.7623577184386</v>
      </c>
      <c r="Q11" s="35">
        <f t="shared" ca="1" si="13"/>
        <v>37640.148681628081</v>
      </c>
      <c r="R11" s="38">
        <f t="shared" ca="1" si="14"/>
        <v>0.3931784532701651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1311871.6993911311</v>
      </c>
      <c r="F12" s="34">
        <f ca="1"/>
        <v>1122043.1231034126</v>
      </c>
      <c r="G12" s="217">
        <f t="shared" ca="1" si="3"/>
        <v>189828.57628771849</v>
      </c>
      <c r="H12" s="222">
        <f t="shared" ca="1" si="4"/>
        <v>0.99164445460197648</v>
      </c>
      <c r="I12" s="148">
        <f t="shared" ca="1" si="5"/>
        <v>0.98817932234230099</v>
      </c>
      <c r="J12" s="223">
        <f t="shared" ca="1" si="6"/>
        <v>443.76905701128635</v>
      </c>
      <c r="K12" s="35">
        <f t="shared" ca="1" si="7"/>
        <v>52381.148572384693</v>
      </c>
      <c r="L12" s="35">
        <f t="shared" ca="1" si="8"/>
        <v>15507.212486760372</v>
      </c>
      <c r="M12" s="35">
        <f t="shared" ca="1" si="9"/>
        <v>54628.365936313487</v>
      </c>
      <c r="N12" s="36">
        <f t="shared" ca="1" si="10"/>
        <v>0.28777735683754285</v>
      </c>
      <c r="O12" s="37">
        <f t="shared" ca="1" si="11"/>
        <v>24128.159211978771</v>
      </c>
      <c r="P12" s="35">
        <f t="shared" ca="1" si="12"/>
        <v>10961.403540644864</v>
      </c>
      <c r="Q12" s="35">
        <f t="shared" ca="1" si="13"/>
        <v>26501.328920253374</v>
      </c>
      <c r="R12" s="38">
        <f t="shared" ca="1" si="14"/>
        <v>0.13960663583171989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735326.96537248429</v>
      </c>
      <c r="F13" s="34">
        <f ca="1"/>
        <v>499537.3653259296</v>
      </c>
      <c r="G13" s="217">
        <f t="shared" ca="1" si="3"/>
        <v>235789.6000465547</v>
      </c>
      <c r="H13" s="222">
        <f t="shared" ca="1" si="4"/>
        <v>0.99394294757139701</v>
      </c>
      <c r="I13" s="148">
        <f t="shared" ca="1" si="5"/>
        <v>0.98219386837801226</v>
      </c>
      <c r="J13" s="223">
        <f t="shared" ca="1" si="6"/>
        <v>4056.3951489479296</v>
      </c>
      <c r="K13" s="35">
        <f t="shared" ca="1" si="7"/>
        <v>66643.082453632436</v>
      </c>
      <c r="L13" s="35">
        <f t="shared" ca="1" si="8"/>
        <v>13093.328730619278</v>
      </c>
      <c r="M13" s="35">
        <f t="shared" ca="1" si="9"/>
        <v>67917.123733044762</v>
      </c>
      <c r="N13" s="36">
        <f t="shared" ca="1" si="10"/>
        <v>0.28804121861029958</v>
      </c>
      <c r="O13" s="37">
        <f t="shared" ca="1" si="11"/>
        <v>54614.803260906723</v>
      </c>
      <c r="P13" s="35">
        <f t="shared" ca="1" si="12"/>
        <v>4453.9139814266755</v>
      </c>
      <c r="Q13" s="35">
        <f t="shared" ca="1" si="13"/>
        <v>54796.113776266066</v>
      </c>
      <c r="R13" s="38">
        <f t="shared" ca="1" si="14"/>
        <v>0.23239410799054339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527717.75534029678</v>
      </c>
      <c r="F14" s="34">
        <f ca="1"/>
        <v>330159.74597507261</v>
      </c>
      <c r="G14" s="217">
        <f t="shared" ca="1" si="3"/>
        <v>197558.00936522416</v>
      </c>
      <c r="H14" s="222">
        <f t="shared" ca="1" si="4"/>
        <v>1.0071762326351814</v>
      </c>
      <c r="I14" s="148">
        <f t="shared" ca="1" si="5"/>
        <v>0.98924232007034163</v>
      </c>
      <c r="J14" s="223">
        <f t="shared" ca="1" si="6"/>
        <v>1999.6199709100831</v>
      </c>
      <c r="K14" s="35">
        <f t="shared" ca="1" si="7"/>
        <v>65024.805293224927</v>
      </c>
      <c r="L14" s="35">
        <f t="shared" ca="1" si="8"/>
        <v>5677.0187051486764</v>
      </c>
      <c r="M14" s="35">
        <f t="shared" ca="1" si="9"/>
        <v>65272.15213856841</v>
      </c>
      <c r="N14" s="36">
        <f t="shared" ca="1" si="10"/>
        <v>0.33039486654221251</v>
      </c>
      <c r="O14" s="37">
        <f t="shared" ca="1" si="11"/>
        <v>32484.380286259096</v>
      </c>
      <c r="P14" s="35">
        <f t="shared" ca="1" si="12"/>
        <v>3787.0253780377175</v>
      </c>
      <c r="Q14" s="35">
        <f t="shared" ca="1" si="13"/>
        <v>32704.38080435403</v>
      </c>
      <c r="R14" s="38">
        <f t="shared" ca="1" si="14"/>
        <v>0.16554317847925701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674388.85759447282</v>
      </c>
      <c r="F15" s="34">
        <f ca="1"/>
        <v>353992.7206647495</v>
      </c>
      <c r="G15" s="217">
        <f t="shared" ca="1" si="3"/>
        <v>320396.13692972332</v>
      </c>
      <c r="H15" s="222">
        <f t="shared" ca="1" si="4"/>
        <v>1.0060572290447729</v>
      </c>
      <c r="I15" s="148">
        <f t="shared" ca="1" si="5"/>
        <v>0.99523438738379022</v>
      </c>
      <c r="J15" s="223">
        <f t="shared" ca="1" si="6"/>
        <v>1832.8823037864058</v>
      </c>
      <c r="K15" s="35">
        <f t="shared" ca="1" si="7"/>
        <v>81521.466475659094</v>
      </c>
      <c r="L15" s="35">
        <f t="shared" ca="1" si="8"/>
        <v>3213.8760479835205</v>
      </c>
      <c r="M15" s="35">
        <f t="shared" ca="1" si="9"/>
        <v>81584.793286456348</v>
      </c>
      <c r="N15" s="36">
        <f t="shared" ca="1" si="10"/>
        <v>0.25463725645466012</v>
      </c>
      <c r="O15" s="37">
        <f t="shared" ca="1" si="11"/>
        <v>35157.864027207906</v>
      </c>
      <c r="P15" s="35">
        <f t="shared" ca="1" si="12"/>
        <v>4084.9277756924594</v>
      </c>
      <c r="Q15" s="35">
        <f t="shared" ca="1" si="13"/>
        <v>35394.378619891941</v>
      </c>
      <c r="R15" s="38">
        <f t="shared" ca="1" si="14"/>
        <v>0.11047067845158025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540131.47013025789</v>
      </c>
      <c r="F16" s="34">
        <f ca="1"/>
        <v>197347.449793837</v>
      </c>
      <c r="G16" s="217">
        <f t="shared" ca="1" si="3"/>
        <v>342784.02033642086</v>
      </c>
      <c r="H16" s="222">
        <f t="shared" ca="1" si="4"/>
        <v>1.0005629602204824</v>
      </c>
      <c r="I16" s="148">
        <f t="shared" ca="1" si="5"/>
        <v>0.99579466475394351</v>
      </c>
      <c r="J16" s="223">
        <f t="shared" ca="1" si="6"/>
        <v>2801.7479585183241</v>
      </c>
      <c r="K16" s="35">
        <f t="shared" ca="1" si="7"/>
        <v>82611.334126201255</v>
      </c>
      <c r="L16" s="35">
        <f t="shared" ca="1" si="8"/>
        <v>2271.4339088430793</v>
      </c>
      <c r="M16" s="35">
        <f t="shared" ca="1" si="9"/>
        <v>82642.555249175988</v>
      </c>
      <c r="N16" s="36">
        <f t="shared" ca="1" si="10"/>
        <v>0.24109220484685237</v>
      </c>
      <c r="O16" s="37">
        <f t="shared" ca="1" si="11"/>
        <v>38901.314165063253</v>
      </c>
      <c r="P16" s="35">
        <f t="shared" ca="1" si="12"/>
        <v>304.07253151401898</v>
      </c>
      <c r="Q16" s="35">
        <f t="shared" ca="1" si="13"/>
        <v>38902.502539982852</v>
      </c>
      <c r="R16" s="38">
        <f t="shared" ca="1" si="14"/>
        <v>0.11348983684187643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562082.4716355151</v>
      </c>
      <c r="F17" s="34">
        <f ca="1"/>
        <v>188197.62060650589</v>
      </c>
      <c r="G17" s="217">
        <f t="shared" ca="1" si="3"/>
        <v>373884.85102900921</v>
      </c>
      <c r="H17" s="222">
        <f t="shared" ca="1" si="4"/>
        <v>0.9939886191455044</v>
      </c>
      <c r="I17" s="148">
        <f t="shared" ca="1" si="5"/>
        <v>0.98980856377123283</v>
      </c>
      <c r="J17" s="223">
        <f t="shared" ca="1" si="6"/>
        <v>7133.0418121428547</v>
      </c>
      <c r="K17" s="35">
        <f t="shared" ca="1" si="7"/>
        <v>105047.6124289475</v>
      </c>
      <c r="L17" s="35">
        <f t="shared" ca="1" si="8"/>
        <v>5728.4276649811836</v>
      </c>
      <c r="M17" s="35">
        <f t="shared" ca="1" si="9"/>
        <v>105203.68701017702</v>
      </c>
      <c r="N17" s="36">
        <f t="shared" ca="1" si="10"/>
        <v>0.28137991341621488</v>
      </c>
      <c r="O17" s="37">
        <f t="shared" ca="1" si="11"/>
        <v>63319.489669838062</v>
      </c>
      <c r="P17" s="35">
        <f t="shared" ca="1" si="12"/>
        <v>3378.8918086372992</v>
      </c>
      <c r="Q17" s="35">
        <f t="shared" ca="1" si="13"/>
        <v>63409.578786672326</v>
      </c>
      <c r="R17" s="38">
        <f t="shared" ca="1" si="14"/>
        <v>0.16959654453010312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524081.14065758733</v>
      </c>
      <c r="F18" s="34">
        <f ca="1"/>
        <v>147458.73186373687</v>
      </c>
      <c r="G18" s="217">
        <f t="shared" ca="1" si="3"/>
        <v>376622.40879385045</v>
      </c>
      <c r="H18" s="222">
        <f t="shared" ca="1" si="4"/>
        <v>0.99694467839496104</v>
      </c>
      <c r="I18" s="148">
        <f t="shared" ca="1" si="5"/>
        <v>0.98678438028148996</v>
      </c>
      <c r="J18" s="223">
        <f t="shared" ca="1" si="6"/>
        <v>1924.7393415883416</v>
      </c>
      <c r="K18" s="35">
        <f t="shared" ca="1" si="7"/>
        <v>106046.08948755027</v>
      </c>
      <c r="L18" s="35">
        <f t="shared" ca="1" si="8"/>
        <v>6926.0570565736452</v>
      </c>
      <c r="M18" s="35">
        <f t="shared" ca="1" si="9"/>
        <v>106272.02530276928</v>
      </c>
      <c r="N18" s="36">
        <f t="shared" ca="1" si="10"/>
        <v>0.28217127505267153</v>
      </c>
      <c r="O18" s="37">
        <f t="shared" ca="1" si="11"/>
        <v>31760.346182120742</v>
      </c>
      <c r="P18" s="35">
        <f t="shared" ca="1" si="12"/>
        <v>1601.2364318445902</v>
      </c>
      <c r="Q18" s="35">
        <f t="shared" ca="1" si="13"/>
        <v>31800.684705188629</v>
      </c>
      <c r="R18" s="38">
        <f t="shared" ca="1" si="14"/>
        <v>8.4436517750050233E-2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655740.74074074079</v>
      </c>
      <c r="F19" s="34">
        <f ca="1"/>
        <v>79252.333340266516</v>
      </c>
      <c r="G19" s="217">
        <f t="shared" ca="1" si="3"/>
        <v>576488.4074004743</v>
      </c>
      <c r="H19" s="222">
        <f t="shared" ca="1" si="4"/>
        <v>1.0084281713897736</v>
      </c>
      <c r="I19" s="148">
        <f t="shared" ca="1" si="5"/>
        <v>0.99510116816325389</v>
      </c>
      <c r="J19" s="223">
        <f t="shared" ca="1" si="6"/>
        <v>10452.720582206526</v>
      </c>
      <c r="K19" s="35">
        <f t="shared" ca="1" si="7"/>
        <v>144443.17902117607</v>
      </c>
      <c r="L19" s="35">
        <f t="shared" ca="1" si="8"/>
        <v>3212.3636173922173</v>
      </c>
      <c r="M19" s="35">
        <f t="shared" ca="1" si="9"/>
        <v>144478.89550295525</v>
      </c>
      <c r="N19" s="36">
        <f t="shared" ca="1" si="10"/>
        <v>0.25061890863416586</v>
      </c>
      <c r="O19" s="37">
        <f t="shared" ca="1" si="11"/>
        <v>82790.547391185275</v>
      </c>
      <c r="P19" s="35">
        <f t="shared" ca="1" si="12"/>
        <v>5526.6953502200504</v>
      </c>
      <c r="Q19" s="35">
        <f t="shared" ca="1" si="13"/>
        <v>82974.810025852057</v>
      </c>
      <c r="R19" s="38">
        <f t="shared" ca="1" si="14"/>
        <v>0.1439314459071355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459018.51851851854</v>
      </c>
      <c r="F20" s="34">
        <f ca="1"/>
        <v>5242.3537549073662</v>
      </c>
      <c r="G20" s="217">
        <f t="shared" ca="1" si="3"/>
        <v>453776.16476361116</v>
      </c>
      <c r="H20" s="224">
        <f t="shared" ca="1" si="4"/>
        <v>1</v>
      </c>
      <c r="I20" s="44">
        <f t="shared" ca="1" si="5"/>
        <v>0.99510116816325389</v>
      </c>
      <c r="J20" s="225">
        <f t="shared" ca="1" si="6"/>
        <v>0</v>
      </c>
      <c r="K20" s="46">
        <f t="shared" ca="1" si="7"/>
        <v>120849.83399252337</v>
      </c>
      <c r="L20" s="46">
        <f t="shared" ca="1" si="8"/>
        <v>2248.6545321745521</v>
      </c>
      <c r="M20" s="46">
        <f t="shared" ca="1" si="9"/>
        <v>120870.75255505579</v>
      </c>
      <c r="N20" s="47">
        <f t="shared" ca="1" si="10"/>
        <v>0.26636646421925192</v>
      </c>
      <c r="O20" s="48">
        <f t="shared" ca="1" si="11"/>
        <v>0</v>
      </c>
      <c r="P20" s="46">
        <f t="shared" ca="1" si="12"/>
        <v>0</v>
      </c>
      <c r="Q20" s="46">
        <f t="shared" ca="1" si="13"/>
        <v>0</v>
      </c>
      <c r="R20" s="49">
        <f t="shared" ca="1" si="14"/>
        <v>0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8869360.0041797236</v>
      </c>
      <c r="F22" s="56">
        <f ca="1">SUM(F8:F20)</f>
        <v>5658535.2687688032</v>
      </c>
      <c r="G22" s="220">
        <f ca="1">SUM(G8:G20)</f>
        <v>3210824.7354109213</v>
      </c>
      <c r="H22" s="210"/>
      <c r="I22" s="57"/>
      <c r="J22" s="226"/>
      <c r="K22" s="46">
        <f ca="1">SUMSQ(K8:K20)^0.5</f>
        <v>290279.39910902077</v>
      </c>
      <c r="L22" s="46" cm="1">
        <f t="array" aca="1" ref="L22" ca="1">SQRT(MMULT(TRANSPOSE($I$8:$I$20-1), MMULT($E$8:$E$20, MMULT( TRANSPOSE($E$8:$E$20), ($I$8:$I$20-1)))))</f>
        <v>60226.913014517362</v>
      </c>
      <c r="M22" s="151">
        <f ca="1">(K22^2+L22^2)^0.5</f>
        <v>296461.4824869369</v>
      </c>
      <c r="N22" s="47">
        <f ca="1">IF(ISERROR(M22/G22),"",M22/G22)</f>
        <v>9.2331879475506709E-2</v>
      </c>
      <c r="O22" s="58">
        <f ca="1">SUMSQ(O8:O20)^0.5</f>
        <v>144073.05836075547</v>
      </c>
      <c r="P22" s="46" cm="1">
        <f t="array" aca="1" ref="P22" ca="1">SQRT(MMULT(TRANSPOSE($H$8:$H$20-1), MMULT($E$8:$E$20, MMULT( TRANSPOSE($E$8:$E$20), ($H$8:$H$20-1)))))</f>
        <v>9768.6587940246391</v>
      </c>
      <c r="Q22" s="151">
        <f ca="1">(O22^2+P22^2)^0.5</f>
        <v>144403.85327288095</v>
      </c>
      <c r="R22" s="49">
        <f ca="1">IF(ISERROR(Q22/G22),"",Q22/G22)</f>
        <v>4.497406902354642E-2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6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 ca="1">'Triangle 3'!$D$117:$P$129</f>
        <v>524592.59259259258</v>
      </c>
      <c r="E27" s="71">
        <f ca="1"/>
        <v>524592.59259259258</v>
      </c>
      <c r="F27" s="71">
        <f ca="1"/>
        <v>514807.35401775152</v>
      </c>
      <c r="G27" s="71">
        <f ca="1"/>
        <v>477498.44799336075</v>
      </c>
      <c r="H27" s="71">
        <f ca="1"/>
        <v>448569.09843210853</v>
      </c>
      <c r="I27" s="71">
        <f ca="1"/>
        <v>454993.93073862564</v>
      </c>
      <c r="J27" s="71">
        <f ca="1"/>
        <v>424615.7724550257</v>
      </c>
      <c r="K27" s="71">
        <f ca="1"/>
        <v>380626.12993886857</v>
      </c>
      <c r="L27" s="71">
        <f ca="1"/>
        <v>436726.261458099</v>
      </c>
      <c r="M27" s="71">
        <f ca="1"/>
        <v>414281.33223820908</v>
      </c>
      <c r="N27" s="71">
        <f ca="1"/>
        <v>407617.63414322637</v>
      </c>
      <c r="O27" s="71">
        <f ca="1"/>
        <v>402916.32413877104</v>
      </c>
      <c r="P27" s="165">
        <v>402916.32413877104</v>
      </c>
      <c r="Q27" s="176">
        <f ca="1">OFFSET($Q$26,$C27,-$C27)</f>
        <v>402916.32413877104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f ca="1"/>
        <v>786888.88888888888</v>
      </c>
      <c r="E28" s="71">
        <f ca="1"/>
        <v>786888.88888888888</v>
      </c>
      <c r="F28" s="71">
        <f ca="1"/>
        <v>713640.5000431618</v>
      </c>
      <c r="G28" s="71">
        <f ca="1"/>
        <v>717773.2983562781</v>
      </c>
      <c r="H28" s="71">
        <f ca="1"/>
        <v>662684.42262463272</v>
      </c>
      <c r="I28" s="71">
        <f ca="1"/>
        <v>624767.56691189134</v>
      </c>
      <c r="J28" s="71">
        <f ca="1"/>
        <v>592810.28129308147</v>
      </c>
      <c r="K28" s="71">
        <f ca="1"/>
        <v>566069.11215365713</v>
      </c>
      <c r="L28" s="71">
        <f ca="1"/>
        <v>523132.05115283252</v>
      </c>
      <c r="M28" s="71">
        <f ca="1"/>
        <v>520098.06852409977</v>
      </c>
      <c r="N28" s="71">
        <f ca="1"/>
        <v>551885.86354205105</v>
      </c>
      <c r="O28" s="71">
        <f ca="1"/>
        <v>557360.96873723913</v>
      </c>
      <c r="P28" s="165">
        <v>0</v>
      </c>
      <c r="Q28" s="176">
        <f t="shared" ref="Q28:Q39" ca="1" si="19">OFFSET($Q$26,$C28,-$C28)</f>
        <v>557360.96873723913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f ca="1"/>
        <v>721314.81481481483</v>
      </c>
      <c r="E29" s="71">
        <f ca="1"/>
        <v>721314.81481481483</v>
      </c>
      <c r="F29" s="71">
        <f ca="1"/>
        <v>859056.84273891593</v>
      </c>
      <c r="G29" s="71">
        <f ca="1"/>
        <v>910293.61980932392</v>
      </c>
      <c r="H29" s="71">
        <f ca="1"/>
        <v>852803.69768735068</v>
      </c>
      <c r="I29" s="71">
        <f ca="1"/>
        <v>960035.63251538842</v>
      </c>
      <c r="J29" s="71">
        <f ca="1"/>
        <v>984499.60349688493</v>
      </c>
      <c r="K29" s="71">
        <f ca="1"/>
        <v>1001701.8722947103</v>
      </c>
      <c r="L29" s="71">
        <f ca="1"/>
        <v>1032610.2180422747</v>
      </c>
      <c r="M29" s="71">
        <f ca="1"/>
        <v>1046500.9692507004</v>
      </c>
      <c r="N29" s="71">
        <f ca="1"/>
        <v>1012864.4005558984</v>
      </c>
      <c r="O29" s="71">
        <v>0</v>
      </c>
      <c r="P29" s="165">
        <v>0</v>
      </c>
      <c r="Q29" s="176">
        <f t="shared" ca="1" si="19"/>
        <v>1012864.4005558984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f ca="1"/>
        <v>852462.96296296292</v>
      </c>
      <c r="E30" s="71">
        <f ca="1"/>
        <v>852462.96296296292</v>
      </c>
      <c r="F30" s="71">
        <f ca="1"/>
        <v>982104.56762301945</v>
      </c>
      <c r="G30" s="71">
        <f ca="1"/>
        <v>1057445.3723936463</v>
      </c>
      <c r="H30" s="71">
        <f ca="1"/>
        <v>998692.49656361365</v>
      </c>
      <c r="I30" s="71">
        <f ca="1"/>
        <v>959072.26912539185</v>
      </c>
      <c r="J30" s="71">
        <f ca="1"/>
        <v>924330.0108023393</v>
      </c>
      <c r="K30" s="71">
        <f ca="1"/>
        <v>980011.86181229586</v>
      </c>
      <c r="L30" s="71">
        <f ca="1"/>
        <v>918594.04624436854</v>
      </c>
      <c r="M30" s="71">
        <f ca="1"/>
        <v>905858.69136681024</v>
      </c>
      <c r="N30" s="71">
        <v>0</v>
      </c>
      <c r="O30" s="71">
        <v>0</v>
      </c>
      <c r="P30" s="165">
        <v>0</v>
      </c>
      <c r="Q30" s="176">
        <f t="shared" ca="1" si="19"/>
        <v>905858.69136681024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f ca="1"/>
        <v>983611.11111111112</v>
      </c>
      <c r="E31" s="71">
        <f ca="1"/>
        <v>983611.11111111112</v>
      </c>
      <c r="F31" s="71">
        <f ca="1"/>
        <v>1086679.8282781665</v>
      </c>
      <c r="G31" s="71">
        <f ca="1"/>
        <v>1053773.4386180583</v>
      </c>
      <c r="H31" s="71">
        <f ca="1"/>
        <v>1240268.3244311507</v>
      </c>
      <c r="I31" s="71">
        <f ca="1"/>
        <v>1231121.4120440239</v>
      </c>
      <c r="J31" s="71">
        <f ca="1"/>
        <v>1310100.5312720349</v>
      </c>
      <c r="K31" s="71">
        <f ca="1"/>
        <v>1320259.7090676005</v>
      </c>
      <c r="L31" s="71">
        <f ca="1"/>
        <v>1311871.6993911311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1311871.6993911311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f ca="1"/>
        <v>852462.96296296292</v>
      </c>
      <c r="E32" s="71">
        <f ca="1"/>
        <v>852462.96296296292</v>
      </c>
      <c r="F32" s="71">
        <f ca="1"/>
        <v>682872.21850896755</v>
      </c>
      <c r="G32" s="71">
        <f ca="1"/>
        <v>668866.28836068418</v>
      </c>
      <c r="H32" s="71">
        <f ca="1"/>
        <v>718734.33010452322</v>
      </c>
      <c r="I32" s="71">
        <f ca="1"/>
        <v>696077.30133463396</v>
      </c>
      <c r="J32" s="71">
        <f ca="1"/>
        <v>712127.97767462768</v>
      </c>
      <c r="K32" s="71">
        <f ca="1"/>
        <v>735326.96537248429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735326.96537248429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f ca="1"/>
        <v>524592.59259259258</v>
      </c>
      <c r="E33" s="71">
        <f ca="1"/>
        <v>524592.59259259258</v>
      </c>
      <c r="F33" s="71">
        <f ca="1"/>
        <v>554137.32783171954</v>
      </c>
      <c r="G33" s="71">
        <f ca="1"/>
        <v>521955.98206362245</v>
      </c>
      <c r="H33" s="71">
        <f ca="1"/>
        <v>538711.03747047158</v>
      </c>
      <c r="I33" s="71">
        <f ca="1"/>
        <v>517162.92254045163</v>
      </c>
      <c r="J33" s="71">
        <f ca="1"/>
        <v>527717.75534029678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527717.75534029678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f ca="1"/>
        <v>721314.81481481483</v>
      </c>
      <c r="E34" s="71">
        <f ca="1"/>
        <v>721314.81481481483</v>
      </c>
      <c r="F34" s="71">
        <f ca="1"/>
        <v>724452.58670337591</v>
      </c>
      <c r="G34" s="71">
        <f ca="1"/>
        <v>691992.83604150417</v>
      </c>
      <c r="H34" s="71">
        <f ca="1"/>
        <v>653714.44657833071</v>
      </c>
      <c r="I34" s="71">
        <f ca="1"/>
        <v>674388.85759447282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674388.85759447282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f ca="1"/>
        <v>655740.74074074079</v>
      </c>
      <c r="E35" s="71">
        <f ca="1"/>
        <v>655740.74074074079</v>
      </c>
      <c r="F35" s="71">
        <f ca="1"/>
        <v>615795.81737097458</v>
      </c>
      <c r="G35" s="71">
        <f ca="1"/>
        <v>594953.54710207251</v>
      </c>
      <c r="H35" s="71">
        <f ca="1"/>
        <v>540131.47013025789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540131.47013025789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f ca="1"/>
        <v>590166.66666666663</v>
      </c>
      <c r="E36" s="71">
        <f ca="1"/>
        <v>590166.66666666663</v>
      </c>
      <c r="F36" s="71">
        <f ca="1"/>
        <v>545327.56209969858</v>
      </c>
      <c r="G36" s="71">
        <f ca="1"/>
        <v>562082.4716355151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562082.4716355151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f ca="1"/>
        <v>524592.59259259258</v>
      </c>
      <c r="E37" s="71">
        <f ca="1"/>
        <v>524592.59259259258</v>
      </c>
      <c r="F37" s="71">
        <f ca="1"/>
        <v>524081.14065758733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524081.14065758733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f ca="1"/>
        <v>655740.74074074079</v>
      </c>
      <c r="E38" s="71">
        <f ca="1"/>
        <v>655740.74074074079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655740.74074074079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f ca="1"/>
        <v>459018.51851851854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459018.51851851854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8869360.0041797236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6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ca="1" si="22">IF(ISERROR(E27/D27),"",IF(E27/D27=0,"",E27/D27))</f>
        <v>1</v>
      </c>
      <c r="E45" s="79">
        <f t="shared" ca="1" si="22"/>
        <v>0.98134697532330495</v>
      </c>
      <c r="F45" s="79">
        <f t="shared" ca="1" si="22"/>
        <v>0.92752841284566367</v>
      </c>
      <c r="G45" s="79">
        <f t="shared" ca="1" si="22"/>
        <v>0.93941477782215854</v>
      </c>
      <c r="H45" s="79">
        <f t="shared" ca="1" si="22"/>
        <v>1.0143229489703458</v>
      </c>
      <c r="I45" s="79">
        <f t="shared" ca="1" si="22"/>
        <v>0.93323392636406199</v>
      </c>
      <c r="J45" s="79">
        <f t="shared" ca="1" si="22"/>
        <v>0.89640129884526043</v>
      </c>
      <c r="K45" s="79">
        <f t="shared" ca="1" si="22"/>
        <v>1.1473890705513059</v>
      </c>
      <c r="L45" s="79">
        <f t="shared" ca="1" si="22"/>
        <v>0.94860641275623547</v>
      </c>
      <c r="M45" s="79">
        <f t="shared" ca="1" si="22"/>
        <v>0.9839150413585348</v>
      </c>
      <c r="N45" s="79">
        <f t="shared" ca="1" si="22"/>
        <v>0.98846637237778723</v>
      </c>
      <c r="O45" s="79">
        <f t="shared" ca="1" si="22"/>
        <v>1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ca="1" si="24">IF(ISERROR(E28/D28),"",IF(E28/D28=0,"",E28/D28))</f>
        <v>1</v>
      </c>
      <c r="E46" s="79">
        <f t="shared" ca="1" si="24"/>
        <v>0.90691393679588483</v>
      </c>
      <c r="F46" s="79">
        <f t="shared" ca="1" si="24"/>
        <v>1.0057911487827083</v>
      </c>
      <c r="G46" s="79">
        <f t="shared" ca="1" si="24"/>
        <v>0.92325031335409036</v>
      </c>
      <c r="H46" s="79">
        <f t="shared" ca="1" si="24"/>
        <v>0.94278293797435642</v>
      </c>
      <c r="I46" s="79">
        <f t="shared" ca="1" si="24"/>
        <v>0.94884932043324732</v>
      </c>
      <c r="J46" s="79">
        <f t="shared" ca="1" si="24"/>
        <v>0.95489084790990042</v>
      </c>
      <c r="K46" s="79">
        <f t="shared" ca="1" si="24"/>
        <v>0.92414873011271192</v>
      </c>
      <c r="L46" s="79">
        <f t="shared" ca="1" si="24"/>
        <v>0.9942003503282838</v>
      </c>
      <c r="M46" s="79">
        <f t="shared" ca="1" si="24"/>
        <v>1.0611188484282523</v>
      </c>
      <c r="N46" s="79">
        <f t="shared" ca="1" si="24"/>
        <v>1.0099207201287026</v>
      </c>
      <c r="O46" s="79" t="str">
        <f t="shared" ca="1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ca="1" si="25">IF(ISERROR(E29/D29),"",IF(E29/D29=0,"",E29/D29))</f>
        <v>1</v>
      </c>
      <c r="E47" s="79">
        <f t="shared" ca="1" si="25"/>
        <v>1.1909596546404833</v>
      </c>
      <c r="F47" s="79">
        <f t="shared" ca="1" si="25"/>
        <v>1.0596430579693081</v>
      </c>
      <c r="G47" s="79">
        <f t="shared" ca="1" si="25"/>
        <v>0.93684463905831239</v>
      </c>
      <c r="H47" s="79">
        <f t="shared" ca="1" si="25"/>
        <v>1.1257404665561739</v>
      </c>
      <c r="I47" s="79">
        <f t="shared" ca="1" si="25"/>
        <v>1.0254823572718843</v>
      </c>
      <c r="J47" s="79">
        <f t="shared" ca="1" si="25"/>
        <v>1.0174731089141364</v>
      </c>
      <c r="K47" s="79">
        <f t="shared" ca="1" si="25"/>
        <v>1.0308558330601492</v>
      </c>
      <c r="L47" s="79">
        <f t="shared" ca="1" si="25"/>
        <v>1.0134520760745145</v>
      </c>
      <c r="M47" s="79">
        <f t="shared" ca="1" si="25"/>
        <v>0.96785806255020868</v>
      </c>
      <c r="N47" s="79" t="str">
        <f t="shared" ca="1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ca="1" si="26">IF(ISERROR(E30/D30),"",IF(E30/D30=0,"",E30/D30))</f>
        <v>1</v>
      </c>
      <c r="E48" s="79">
        <f t="shared" ca="1" si="26"/>
        <v>1.1520788706285285</v>
      </c>
      <c r="F48" s="79">
        <f t="shared" ca="1" si="26"/>
        <v>1.076713628318595</v>
      </c>
      <c r="G48" s="79">
        <f t="shared" ca="1" si="26"/>
        <v>0.94443885484406731</v>
      </c>
      <c r="H48" s="79">
        <f t="shared" ca="1" si="26"/>
        <v>0.96032790115621125</v>
      </c>
      <c r="I48" s="79">
        <f t="shared" ca="1" si="26"/>
        <v>0.9637751403710848</v>
      </c>
      <c r="J48" s="79">
        <f t="shared" ca="1" si="26"/>
        <v>1.060240228445708</v>
      </c>
      <c r="K48" s="79">
        <f t="shared" ca="1" si="26"/>
        <v>0.93732951818118826</v>
      </c>
      <c r="L48" s="79">
        <f t="shared" ca="1" si="26"/>
        <v>0.98613603590222876</v>
      </c>
      <c r="M48" s="79" t="str">
        <f t="shared" ca="1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ca="1" si="27">IF(ISERROR(E31/D31),"",IF(E31/D31=0,"",E31/D31))</f>
        <v>1</v>
      </c>
      <c r="E49" s="79">
        <f t="shared" ca="1" si="27"/>
        <v>1.1047860439992656</v>
      </c>
      <c r="F49" s="79">
        <f t="shared" ca="1" si="27"/>
        <v>0.96971841309298257</v>
      </c>
      <c r="G49" s="79">
        <f t="shared" ca="1" si="27"/>
        <v>1.1769781615084793</v>
      </c>
      <c r="H49" s="79">
        <f t="shared" ca="1" si="27"/>
        <v>0.99262505362190712</v>
      </c>
      <c r="I49" s="79">
        <f t="shared" ca="1" si="27"/>
        <v>1.0641521774013194</v>
      </c>
      <c r="J49" s="79">
        <f t="shared" ca="1" si="27"/>
        <v>1.0077545024622665</v>
      </c>
      <c r="K49" s="79">
        <f t="shared" ca="1" si="27"/>
        <v>0.99364669722262955</v>
      </c>
      <c r="L49" s="79" t="str">
        <f t="shared" ca="1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ca="1" si="28">IF(ISERROR(E32/D32),"",IF(E32/D32=0,"",E32/D32))</f>
        <v>1</v>
      </c>
      <c r="E50" s="79">
        <f t="shared" ca="1" si="28"/>
        <v>0.80105793234167333</v>
      </c>
      <c r="F50" s="79">
        <f t="shared" ca="1" si="28"/>
        <v>0.97948967644508234</v>
      </c>
      <c r="G50" s="79">
        <f t="shared" ca="1" si="28"/>
        <v>1.0745560698926238</v>
      </c>
      <c r="H50" s="79">
        <f t="shared" ca="1" si="28"/>
        <v>0.96847649010087733</v>
      </c>
      <c r="I50" s="79">
        <f t="shared" ca="1" si="28"/>
        <v>1.0230587555566295</v>
      </c>
      <c r="J50" s="79">
        <f t="shared" ca="1" si="28"/>
        <v>1.0325769923737729</v>
      </c>
      <c r="K50" s="79" t="str">
        <f t="shared" ca="1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ca="1" si="29">IF(ISERROR(E33/D33),"",IF(E33/D33=0,"",E33/D33))</f>
        <v>1</v>
      </c>
      <c r="E51" s="79">
        <f t="shared" ca="1" si="29"/>
        <v>1.0563193908116653</v>
      </c>
      <c r="F51" s="79">
        <f t="shared" ca="1" si="29"/>
        <v>0.94192532400944862</v>
      </c>
      <c r="G51" s="79">
        <f t="shared" ca="1" si="29"/>
        <v>1.032100514186284</v>
      </c>
      <c r="H51" s="79">
        <f t="shared" ca="1" si="29"/>
        <v>0.96000060620402439</v>
      </c>
      <c r="I51" s="79">
        <f t="shared" ca="1" si="29"/>
        <v>1.0204091057959004</v>
      </c>
      <c r="J51" s="79" t="str">
        <f t="shared" ca="1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ca="1" si="30">IF(ISERROR(E34/D34),"",IF(E34/D34=0,"",E34/D34))</f>
        <v>1</v>
      </c>
      <c r="E52" s="79">
        <f t="shared" ca="1" si="30"/>
        <v>1.0043500727062797</v>
      </c>
      <c r="F52" s="79">
        <f t="shared" ca="1" si="30"/>
        <v>0.95519409929974852</v>
      </c>
      <c r="G52" s="79">
        <f t="shared" ca="1" si="30"/>
        <v>0.94468383562734226</v>
      </c>
      <c r="H52" s="79">
        <f t="shared" ca="1" si="30"/>
        <v>1.0316260580202197</v>
      </c>
      <c r="I52" s="79" t="str">
        <f t="shared" ca="1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ca="1" si="31">IF(ISERROR(E35/D35),"",IF(E35/D35=0,"",E35/D35))</f>
        <v>1</v>
      </c>
      <c r="E53" s="79">
        <f t="shared" ca="1" si="31"/>
        <v>0.93908427387835713</v>
      </c>
      <c r="F53" s="79">
        <f t="shared" ca="1" si="31"/>
        <v>0.96615392686835022</v>
      </c>
      <c r="G53" s="79">
        <f t="shared" ca="1" si="31"/>
        <v>0.90785486154533479</v>
      </c>
      <c r="H53" s="79" t="str">
        <f t="shared" ca="1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ca="1" si="32">IF(ISERROR(E36/D36),"",IF(E36/D36=0,"",E36/D36))</f>
        <v>1</v>
      </c>
      <c r="E54" s="79">
        <f t="shared" ca="1" si="32"/>
        <v>0.92402298011809991</v>
      </c>
      <c r="F54" s="79">
        <f t="shared" ca="1" si="32"/>
        <v>1.0307244868961041</v>
      </c>
      <c r="G54" s="79" t="str">
        <f t="shared" ca="1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ca="1" si="33">IF(ISERROR(E37/D37),"",IF(E37/D37=0,"",E37/D37))</f>
        <v>1</v>
      </c>
      <c r="E55" s="79">
        <f t="shared" ca="1" si="33"/>
        <v>0.99902504926255709</v>
      </c>
      <c r="F55" s="79" t="str">
        <f t="shared" ca="1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ca="1" si="34">IF(ISERROR(E38/D38),"",IF(E38/D38=0,"",E38/D38))</f>
        <v>1</v>
      </c>
      <c r="E56" s="81" t="str">
        <f t="shared" ca="1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ca="1" si="35">IFERROR(SUMPRODUCT($A$27:$A$39, E$27:E$39, --($C$27:$C$39&lt;$M$1+1-D$26))/SUMPRODUCT($A$27:$A$39, D$27:D$39, --($C$27:$C$39&lt;$M$1+1-D$26)), 1)</f>
        <v>1</v>
      </c>
      <c r="E57" s="182">
        <f t="shared" ca="1" si="35"/>
        <v>1.0084281713897736</v>
      </c>
      <c r="F57" s="182">
        <f t="shared" ca="1" si="35"/>
        <v>0.99694467839496104</v>
      </c>
      <c r="G57" s="182">
        <f t="shared" ca="1" si="35"/>
        <v>0.9939886191455044</v>
      </c>
      <c r="H57" s="182">
        <f t="shared" ca="1" si="35"/>
        <v>1.0005629602204824</v>
      </c>
      <c r="I57" s="182">
        <f t="shared" ca="1" si="35"/>
        <v>1.0060572290447729</v>
      </c>
      <c r="J57" s="182">
        <f t="shared" ca="1" si="35"/>
        <v>1.0071762326351814</v>
      </c>
      <c r="K57" s="182">
        <f t="shared" ca="1" si="35"/>
        <v>0.99394294757139701</v>
      </c>
      <c r="L57" s="182">
        <f t="shared" ca="1" si="35"/>
        <v>0.99164445460197648</v>
      </c>
      <c r="M57" s="182">
        <f t="shared" ca="1" si="35"/>
        <v>0.99570268255433436</v>
      </c>
      <c r="N57" s="182">
        <f t="shared" ca="1" si="35"/>
        <v>1.0008064537467549</v>
      </c>
      <c r="O57" s="182">
        <f t="shared" ca="1" si="35"/>
        <v>1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ca="1" si="36">D57*E58</f>
        <v>0.99510116816325389</v>
      </c>
      <c r="E58" s="182">
        <f t="shared" ca="1" si="36"/>
        <v>0.99510116816325389</v>
      </c>
      <c r="F58" s="182">
        <f t="shared" ca="1" si="36"/>
        <v>0.98678438028148996</v>
      </c>
      <c r="G58" s="182">
        <f t="shared" ca="1" si="36"/>
        <v>0.98980856377123283</v>
      </c>
      <c r="H58" s="182">
        <f t="shared" ca="1" si="36"/>
        <v>0.99579466475394351</v>
      </c>
      <c r="I58" s="182">
        <f t="shared" ca="1" si="36"/>
        <v>0.99523438738379022</v>
      </c>
      <c r="J58" s="182">
        <f t="shared" ca="1" si="36"/>
        <v>0.98924232007034163</v>
      </c>
      <c r="K58" s="182">
        <f t="shared" ca="1" si="36"/>
        <v>0.98219386837801226</v>
      </c>
      <c r="L58" s="182">
        <f t="shared" ca="1" si="36"/>
        <v>0.98817932234230099</v>
      </c>
      <c r="M58" s="182">
        <f t="shared" ca="1" si="36"/>
        <v>0.99650567071333418</v>
      </c>
      <c r="N58" s="182">
        <f t="shared" ca="1" si="36"/>
        <v>1.0008064537467549</v>
      </c>
      <c r="O58" s="182">
        <f t="shared" ca="1" si="36"/>
        <v>1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6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ca="1" si="39">IFERROR(D27*(D45-D$57)^2*$A27,"")</f>
        <v>0</v>
      </c>
      <c r="E63" s="77">
        <f t="shared" ca="1" si="39"/>
        <v>384.73158070560277</v>
      </c>
      <c r="F63" s="77">
        <f t="shared" ca="1" si="39"/>
        <v>2480.6599428646223</v>
      </c>
      <c r="G63" s="77">
        <f t="shared" ca="1" si="39"/>
        <v>1422.1356125173622</v>
      </c>
      <c r="H63" s="77">
        <f t="shared" ca="1" si="39"/>
        <v>84.930857652676735</v>
      </c>
      <c r="I63" s="77">
        <f t="shared" ca="1" si="39"/>
        <v>2412.9390163538137</v>
      </c>
      <c r="J63" s="77">
        <f t="shared" ca="1" si="39"/>
        <v>5210.4966421374802</v>
      </c>
      <c r="K63" s="77">
        <f t="shared" ca="1" si="39"/>
        <v>8962.1134855017226</v>
      </c>
      <c r="L63" s="77">
        <f t="shared" ca="1" si="39"/>
        <v>808.93628254239297</v>
      </c>
      <c r="M63" s="77">
        <f t="shared" ca="1" si="39"/>
        <v>57.563763462086904</v>
      </c>
      <c r="N63" s="77">
        <f t="shared" ca="1" si="39"/>
        <v>62.071038384515319</v>
      </c>
      <c r="O63" s="77">
        <f t="shared" ca="1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ca="1" si="41">IFERROR(D28*(D46-D$57)^2*$A28,"")</f>
        <v>0</v>
      </c>
      <c r="E64" s="77">
        <f t="shared" ca="1" si="41"/>
        <v>8109.0000268829517</v>
      </c>
      <c r="F64" s="77">
        <f t="shared" ca="1" si="41"/>
        <v>55.849532881001267</v>
      </c>
      <c r="G64" s="77">
        <f t="shared" ca="1" si="41"/>
        <v>3591.6714825326567</v>
      </c>
      <c r="H64" s="77">
        <f t="shared" ca="1" si="41"/>
        <v>2212.3924687744106</v>
      </c>
      <c r="I64" s="77">
        <f t="shared" ca="1" si="41"/>
        <v>2044.7048106331679</v>
      </c>
      <c r="J64" s="77">
        <f t="shared" ca="1" si="41"/>
        <v>1620.601897642862</v>
      </c>
      <c r="K64" s="77">
        <f t="shared" ca="1" si="41"/>
        <v>2757.4544209084738</v>
      </c>
      <c r="L64" s="77">
        <f t="shared" ca="1" si="41"/>
        <v>3.4174139877967669</v>
      </c>
      <c r="M64" s="77">
        <f t="shared" ca="1" si="41"/>
        <v>2225.6425361345528</v>
      </c>
      <c r="N64" s="77">
        <f t="shared" ca="1" si="41"/>
        <v>45.845076829334864</v>
      </c>
      <c r="O64" s="77" t="str">
        <f t="shared" ca="1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ca="1" si="42">IFERROR(D29*(D47-D$57)^2*$A29,"")</f>
        <v>0</v>
      </c>
      <c r="E65" s="77">
        <f t="shared" ca="1" si="42"/>
        <v>24032.581173221341</v>
      </c>
      <c r="F65" s="77">
        <f t="shared" ca="1" si="42"/>
        <v>3377.0270160135087</v>
      </c>
      <c r="G65" s="77">
        <f t="shared" ca="1" si="42"/>
        <v>2972.5041550304768</v>
      </c>
      <c r="H65" s="77">
        <f t="shared" ca="1" si="42"/>
        <v>13362.929161789643</v>
      </c>
      <c r="I65" s="77">
        <f t="shared" ca="1" si="42"/>
        <v>362.25562779094145</v>
      </c>
      <c r="J65" s="77">
        <f t="shared" ca="1" si="42"/>
        <v>104.38222131748834</v>
      </c>
      <c r="K65" s="77">
        <f t="shared" ca="1" si="42"/>
        <v>1364.8800201173776</v>
      </c>
      <c r="L65" s="77">
        <f t="shared" ca="1" si="42"/>
        <v>491.08087245775931</v>
      </c>
      <c r="M65" s="77">
        <f t="shared" ca="1" si="42"/>
        <v>811.37612779398285</v>
      </c>
      <c r="N65" s="77" t="str">
        <f t="shared" ca="1" si="42"/>
        <v/>
      </c>
      <c r="O65" s="77" t="str">
        <f t="shared" ca="1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ca="1" si="43">IFERROR(D30*(D48-D$57)^2*$A30,"")</f>
        <v>0</v>
      </c>
      <c r="E66" s="77">
        <f t="shared" ca="1" si="43"/>
        <v>17591.019412851067</v>
      </c>
      <c r="F66" s="77">
        <f t="shared" ca="1" si="43"/>
        <v>6249.2152079370826</v>
      </c>
      <c r="G66" s="77">
        <f t="shared" ca="1" si="43"/>
        <v>2596.2178224521131</v>
      </c>
      <c r="H66" s="77">
        <f t="shared" ca="1" si="43"/>
        <v>1616.7433129212493</v>
      </c>
      <c r="I66" s="77">
        <f t="shared" ca="1" si="43"/>
        <v>1714.6054476199104</v>
      </c>
      <c r="J66" s="77">
        <f t="shared" ca="1" si="43"/>
        <v>2602.717030216782</v>
      </c>
      <c r="K66" s="77">
        <f t="shared" ca="1" si="43"/>
        <v>3141.0167976356961</v>
      </c>
      <c r="L66" s="77">
        <f t="shared" ca="1" si="43"/>
        <v>27.872602045909989</v>
      </c>
      <c r="M66" s="77" t="str">
        <f t="shared" ca="1" si="43"/>
        <v/>
      </c>
      <c r="N66" s="77" t="str">
        <f t="shared" ca="1" si="43"/>
        <v/>
      </c>
      <c r="O66" s="77" t="str">
        <f t="shared" ca="1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ca="1" si="44">IFERROR(D31*(D49-D$57)^2*$A31,"")</f>
        <v>0</v>
      </c>
      <c r="E67" s="77">
        <f t="shared" ca="1" si="44"/>
        <v>9132.6714090449259</v>
      </c>
      <c r="F67" s="77">
        <f t="shared" ca="1" si="44"/>
        <v>805.52263719397467</v>
      </c>
      <c r="G67" s="77">
        <f t="shared" ca="1" si="44"/>
        <v>35285.785488396359</v>
      </c>
      <c r="H67" s="77">
        <f t="shared" ca="1" si="44"/>
        <v>78.149755067271386</v>
      </c>
      <c r="I67" s="77">
        <f t="shared" ca="1" si="44"/>
        <v>4155.0631116648474</v>
      </c>
      <c r="J67" s="77">
        <f t="shared" ca="1" si="44"/>
        <v>0.43809236797582313</v>
      </c>
      <c r="K67" s="77">
        <f t="shared" ca="1" si="44"/>
        <v>0.11587162844769713</v>
      </c>
      <c r="L67" s="77" t="str">
        <f t="shared" ca="1" si="44"/>
        <v/>
      </c>
      <c r="M67" s="77" t="str">
        <f t="shared" ca="1" si="44"/>
        <v/>
      </c>
      <c r="N67" s="77" t="str">
        <f t="shared" ca="1" si="44"/>
        <v/>
      </c>
      <c r="O67" s="77" t="str">
        <f t="shared" ca="1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ca="1" si="45">IFERROR(D32*(D50-D$57)^2*$A32,"")</f>
        <v>0</v>
      </c>
      <c r="E68" s="77">
        <f t="shared" ca="1" si="45"/>
        <v>36657.96699446781</v>
      </c>
      <c r="F68" s="77">
        <f t="shared" ca="1" si="45"/>
        <v>208.05552247375795</v>
      </c>
      <c r="G68" s="77">
        <f t="shared" ca="1" si="45"/>
        <v>4341.6874086961207</v>
      </c>
      <c r="H68" s="77">
        <f t="shared" ca="1" si="45"/>
        <v>739.96686684551423</v>
      </c>
      <c r="I68" s="77">
        <f t="shared" ca="1" si="45"/>
        <v>201.20246909635765</v>
      </c>
      <c r="J68" s="77">
        <f t="shared" ca="1" si="45"/>
        <v>459.46397086782525</v>
      </c>
      <c r="K68" s="77" t="str">
        <f t="shared" ca="1" si="45"/>
        <v/>
      </c>
      <c r="L68" s="77" t="str">
        <f t="shared" ca="1" si="45"/>
        <v/>
      </c>
      <c r="M68" s="77" t="str">
        <f t="shared" ca="1" si="45"/>
        <v/>
      </c>
      <c r="N68" s="77" t="str">
        <f t="shared" ca="1" si="45"/>
        <v/>
      </c>
      <c r="O68" s="77" t="str">
        <f t="shared" ca="1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ca="1" si="46">IFERROR(D33*(D51-D$57)^2*$A33,"")</f>
        <v>0</v>
      </c>
      <c r="E69" s="77">
        <f t="shared" ca="1" si="46"/>
        <v>1203.1892543424528</v>
      </c>
      <c r="F69" s="77">
        <f t="shared" ca="1" si="46"/>
        <v>1677.4453728881581</v>
      </c>
      <c r="G69" s="77">
        <f t="shared" ca="1" si="46"/>
        <v>758.14969897808396</v>
      </c>
      <c r="H69" s="77">
        <f t="shared" ca="1" si="46"/>
        <v>886.34372828066432</v>
      </c>
      <c r="I69" s="77">
        <f t="shared" ca="1" si="46"/>
        <v>106.52333955939639</v>
      </c>
      <c r="J69" s="77" t="str">
        <f t="shared" ca="1" si="46"/>
        <v/>
      </c>
      <c r="K69" s="77" t="str">
        <f t="shared" ca="1" si="46"/>
        <v/>
      </c>
      <c r="L69" s="77" t="str">
        <f t="shared" ca="1" si="46"/>
        <v/>
      </c>
      <c r="M69" s="77" t="str">
        <f t="shared" ca="1" si="46"/>
        <v/>
      </c>
      <c r="N69" s="77" t="str">
        <f t="shared" ca="1" si="46"/>
        <v/>
      </c>
      <c r="O69" s="77" t="str">
        <f t="shared" ca="1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ca="1" si="47">IFERROR(D34*(D52-D$57)^2*$A34,"")</f>
        <v>0</v>
      </c>
      <c r="E70" s="77">
        <f t="shared" ca="1" si="47"/>
        <v>11.996106527139117</v>
      </c>
      <c r="F70" s="77">
        <f t="shared" ca="1" si="47"/>
        <v>1262.8011676601579</v>
      </c>
      <c r="G70" s="77">
        <f t="shared" ca="1" si="47"/>
        <v>1682.208065710236</v>
      </c>
      <c r="H70" s="77">
        <f t="shared" ca="1" si="47"/>
        <v>630.77955829684197</v>
      </c>
      <c r="I70" s="77" t="str">
        <f t="shared" ca="1" si="47"/>
        <v/>
      </c>
      <c r="J70" s="77" t="str">
        <f t="shared" ca="1" si="47"/>
        <v/>
      </c>
      <c r="K70" s="77" t="str">
        <f t="shared" ca="1" si="47"/>
        <v/>
      </c>
      <c r="L70" s="77" t="str">
        <f t="shared" ca="1" si="47"/>
        <v/>
      </c>
      <c r="M70" s="77" t="str">
        <f t="shared" ca="1" si="47"/>
        <v/>
      </c>
      <c r="N70" s="77" t="str">
        <f t="shared" ca="1" si="47"/>
        <v/>
      </c>
      <c r="O70" s="77" t="str">
        <f t="shared" ca="1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ca="1" si="48">IFERROR(D35*(D53-D$57)^2*$A35,"")</f>
        <v>0</v>
      </c>
      <c r="E71" s="77">
        <f t="shared" ca="1" si="48"/>
        <v>3153.1792681969314</v>
      </c>
      <c r="F71" s="77">
        <f t="shared" ca="1" si="48"/>
        <v>583.81777431466514</v>
      </c>
      <c r="G71" s="77">
        <f t="shared" ca="1" si="48"/>
        <v>4413.9747628294353</v>
      </c>
      <c r="H71" s="77" t="str">
        <f t="shared" ca="1" si="48"/>
        <v/>
      </c>
      <c r="I71" s="77" t="str">
        <f t="shared" ca="1" si="48"/>
        <v/>
      </c>
      <c r="J71" s="77" t="str">
        <f t="shared" ca="1" si="48"/>
        <v/>
      </c>
      <c r="K71" s="77" t="str">
        <f t="shared" ca="1" si="48"/>
        <v/>
      </c>
      <c r="L71" s="77" t="str">
        <f t="shared" ca="1" si="48"/>
        <v/>
      </c>
      <c r="M71" s="77" t="str">
        <f t="shared" ca="1" si="48"/>
        <v/>
      </c>
      <c r="N71" s="77" t="str">
        <f t="shared" ca="1" si="48"/>
        <v/>
      </c>
      <c r="O71" s="77" t="str">
        <f t="shared" ca="1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ca="1" si="49">IFERROR(D36*(D54-D$57)^2*$A36,"")</f>
        <v>0</v>
      </c>
      <c r="E72" s="77">
        <f t="shared" ca="1" si="49"/>
        <v>4204.4867977475469</v>
      </c>
      <c r="F72" s="77">
        <f t="shared" ca="1" si="49"/>
        <v>622.25990006814277</v>
      </c>
      <c r="G72" s="77" t="str">
        <f t="shared" ca="1" si="49"/>
        <v/>
      </c>
      <c r="H72" s="77" t="str">
        <f t="shared" ca="1" si="49"/>
        <v/>
      </c>
      <c r="I72" s="77" t="str">
        <f t="shared" ca="1" si="49"/>
        <v/>
      </c>
      <c r="J72" s="77" t="str">
        <f t="shared" ca="1" si="49"/>
        <v/>
      </c>
      <c r="K72" s="77" t="str">
        <f t="shared" ca="1" si="49"/>
        <v/>
      </c>
      <c r="L72" s="77" t="str">
        <f t="shared" ca="1" si="49"/>
        <v/>
      </c>
      <c r="M72" s="77" t="str">
        <f t="shared" ca="1" si="49"/>
        <v/>
      </c>
      <c r="N72" s="77" t="str">
        <f t="shared" ca="1" si="49"/>
        <v/>
      </c>
      <c r="O72" s="77" t="str">
        <f t="shared" ca="1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ca="1" si="50">IFERROR(D37*(D55-D$57)^2*$A37,"")</f>
        <v>0</v>
      </c>
      <c r="E73" s="77">
        <f t="shared" ca="1" si="50"/>
        <v>46.383798077486411</v>
      </c>
      <c r="F73" s="77" t="str">
        <f t="shared" ca="1" si="50"/>
        <v/>
      </c>
      <c r="G73" s="77" t="str">
        <f t="shared" ca="1" si="50"/>
        <v/>
      </c>
      <c r="H73" s="77" t="str">
        <f t="shared" ca="1" si="50"/>
        <v/>
      </c>
      <c r="I73" s="77" t="str">
        <f t="shared" ca="1" si="50"/>
        <v/>
      </c>
      <c r="J73" s="77" t="str">
        <f t="shared" ca="1" si="50"/>
        <v/>
      </c>
      <c r="K73" s="77" t="str">
        <f t="shared" ca="1" si="50"/>
        <v/>
      </c>
      <c r="L73" s="77" t="str">
        <f t="shared" ca="1" si="50"/>
        <v/>
      </c>
      <c r="M73" s="77" t="str">
        <f t="shared" ca="1" si="50"/>
        <v/>
      </c>
      <c r="N73" s="77" t="str">
        <f t="shared" ca="1" si="50"/>
        <v/>
      </c>
      <c r="O73" s="77" t="str">
        <f t="shared" ca="1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ca="1" si="51">IFERROR(D38*(D56-D$57)^2*$A38,"")</f>
        <v>0</v>
      </c>
      <c r="E74" s="91" t="str">
        <f t="shared" ca="1" si="51"/>
        <v/>
      </c>
      <c r="F74" s="91" t="str">
        <f t="shared" ca="1" si="51"/>
        <v/>
      </c>
      <c r="G74" s="91" t="str">
        <f t="shared" ca="1" si="51"/>
        <v/>
      </c>
      <c r="H74" s="91" t="str">
        <f t="shared" ca="1" si="51"/>
        <v/>
      </c>
      <c r="I74" s="91" t="str">
        <f t="shared" ca="1" si="51"/>
        <v/>
      </c>
      <c r="J74" s="91" t="str">
        <f t="shared" ca="1" si="51"/>
        <v/>
      </c>
      <c r="K74" s="91" t="str">
        <f t="shared" ca="1" si="51"/>
        <v/>
      </c>
      <c r="L74" s="91" t="str">
        <f t="shared" ca="1" si="51"/>
        <v/>
      </c>
      <c r="M74" s="91" t="str">
        <f t="shared" ca="1" si="51"/>
        <v/>
      </c>
      <c r="N74" s="91" t="str">
        <f t="shared" ca="1" si="51"/>
        <v/>
      </c>
      <c r="O74" s="91" t="str">
        <f t="shared" ca="1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0</v>
      </c>
      <c r="E75" s="98">
        <f t="shared" ca="1" si="52"/>
        <v>10452.720582206526</v>
      </c>
      <c r="F75" s="98">
        <f t="shared" ca="1" si="52"/>
        <v>1924.7393415883416</v>
      </c>
      <c r="G75" s="98">
        <f t="shared" ca="1" si="52"/>
        <v>7133.0418121428547</v>
      </c>
      <c r="H75" s="98">
        <f t="shared" ca="1" si="52"/>
        <v>2801.7479585183241</v>
      </c>
      <c r="I75" s="98">
        <f t="shared" ca="1" si="52"/>
        <v>1832.8823037864058</v>
      </c>
      <c r="J75" s="98">
        <f t="shared" ca="1" si="52"/>
        <v>1999.6199709100831</v>
      </c>
      <c r="K75" s="98">
        <f t="shared" ca="1" si="52"/>
        <v>4056.3951489479296</v>
      </c>
      <c r="L75" s="98">
        <f t="shared" ca="1" si="52"/>
        <v>443.76905701128635</v>
      </c>
      <c r="M75" s="99">
        <f t="shared" ca="1" si="52"/>
        <v>1547.2912136953114</v>
      </c>
      <c r="N75" s="99">
        <f t="shared" ca="1" si="52"/>
        <v>107.91611521385019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0</v>
      </c>
      <c r="E76" s="99">
        <f t="shared" ca="1" si="53"/>
        <v>10452.720582206526</v>
      </c>
      <c r="F76" s="99">
        <f t="shared" ca="1" si="53"/>
        <v>1924.7393415883416</v>
      </c>
      <c r="G76" s="99">
        <f t="shared" ca="1" si="53"/>
        <v>7133.0418121428547</v>
      </c>
      <c r="H76" s="99">
        <f t="shared" ca="1" si="53"/>
        <v>2801.7479585183241</v>
      </c>
      <c r="I76" s="99">
        <f t="shared" ca="1" si="53"/>
        <v>1832.8823037864058</v>
      </c>
      <c r="J76" s="99">
        <f t="shared" ca="1" si="53"/>
        <v>1999.6199709100831</v>
      </c>
      <c r="K76" s="99">
        <f t="shared" ca="1" si="53"/>
        <v>4056.3951489479296</v>
      </c>
      <c r="L76" s="99">
        <f t="shared" ca="1" si="53"/>
        <v>443.76905701128635</v>
      </c>
      <c r="M76" s="100">
        <f t="shared" ca="1" si="53"/>
        <v>1547.2912136953114</v>
      </c>
      <c r="N76" s="100">
        <f t="shared" ca="1" si="53"/>
        <v>107.91611521385019</v>
      </c>
      <c r="O76" s="100">
        <f t="shared" ca="1" si="53"/>
        <v>7.5266296478448602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6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4195049.5918492367</v>
      </c>
      <c r="P82" s="77">
        <f t="shared" ca="1" si="59"/>
        <v>0</v>
      </c>
      <c r="Q82" s="237">
        <f t="shared" ca="1" si="57"/>
        <v>4195049.5918492367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109304391.34639762</v>
      </c>
      <c r="O83" s="77">
        <f t="shared" ca="1" si="60"/>
        <v>7629603.1905012429</v>
      </c>
      <c r="P83" s="77">
        <f t="shared" ca="1" si="60"/>
        <v>0</v>
      </c>
      <c r="Q83" s="237">
        <f t="shared" ca="1" si="57"/>
        <v>116933994.53689887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1403888800.5786884</v>
      </c>
      <c r="N84" s="77">
        <f t="shared" ca="1" si="61"/>
        <v>97336659.113912553</v>
      </c>
      <c r="O84" s="77">
        <f t="shared" ca="1" si="61"/>
        <v>6794238.3263882883</v>
      </c>
      <c r="P84" s="77">
        <f t="shared" ca="1" si="61"/>
        <v>0</v>
      </c>
      <c r="Q84" s="237">
        <f t="shared" ca="1" si="57"/>
        <v>1508019698.0189893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578106601.5747093</v>
      </c>
      <c r="M85" s="77">
        <f t="shared" ca="1" si="62"/>
        <v>2016134980.3315701</v>
      </c>
      <c r="N85" s="77">
        <f t="shared" ca="1" si="62"/>
        <v>139785888.4744122</v>
      </c>
      <c r="O85" s="77">
        <f t="shared" ca="1" si="62"/>
        <v>9757255.381547628</v>
      </c>
      <c r="P85" s="77">
        <f t="shared" ca="1" si="62"/>
        <v>0</v>
      </c>
      <c r="Q85" s="237">
        <f t="shared" ca="1" si="57"/>
        <v>2743784725.762239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2912676629.2848129</v>
      </c>
      <c r="L86" s="77">
        <f t="shared" ca="1" si="63"/>
        <v>322076111.64897013</v>
      </c>
      <c r="M86" s="77">
        <f t="shared" ca="1" si="63"/>
        <v>1123233869.4211383</v>
      </c>
      <c r="N86" s="77">
        <f t="shared" ca="1" si="63"/>
        <v>77877843.464510366</v>
      </c>
      <c r="O86" s="77">
        <f t="shared" ca="1" si="63"/>
        <v>5435985.1022194726</v>
      </c>
      <c r="P86" s="77">
        <f t="shared" ca="1" si="63"/>
        <v>0</v>
      </c>
      <c r="Q86" s="237">
        <f t="shared" ca="1" si="57"/>
        <v>4441300438.9216509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1017990228.3385366</v>
      </c>
      <c r="K87" s="77">
        <f t="shared" ca="1" si="64"/>
        <v>2105324061.3408511</v>
      </c>
      <c r="L87" s="77">
        <f t="shared" ca="1" si="64"/>
        <v>232801190.70553181</v>
      </c>
      <c r="M87" s="77">
        <f t="shared" ca="1" si="64"/>
        <v>811889403.72895539</v>
      </c>
      <c r="N87" s="77">
        <f t="shared" ca="1" si="64"/>
        <v>56291212.022197187</v>
      </c>
      <c r="O87" s="77">
        <f t="shared" ca="1" si="64"/>
        <v>3929207.2857408761</v>
      </c>
      <c r="P87" s="77">
        <f t="shared" ca="1" si="64"/>
        <v>0</v>
      </c>
      <c r="Q87" s="237">
        <f t="shared" ca="1" si="57"/>
        <v>4228225303.4218125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1209623843.9833596</v>
      </c>
      <c r="J88" s="77">
        <f t="shared" ca="1" si="65"/>
        <v>1308805088.8970065</v>
      </c>
      <c r="K88" s="77">
        <f t="shared" ca="1" si="65"/>
        <v>2706763550.9207277</v>
      </c>
      <c r="L88" s="77">
        <f t="shared" ca="1" si="65"/>
        <v>299306785.67904311</v>
      </c>
      <c r="M88" s="77">
        <f t="shared" ca="1" si="65"/>
        <v>1043826309.5671283</v>
      </c>
      <c r="N88" s="77">
        <f t="shared" ca="1" si="65"/>
        <v>72372231.779744908</v>
      </c>
      <c r="O88" s="77">
        <f t="shared" ca="1" si="65"/>
        <v>5051685.5149995331</v>
      </c>
      <c r="P88" s="77">
        <f t="shared" ca="1" si="65"/>
        <v>0</v>
      </c>
      <c r="Q88" s="237">
        <f t="shared" ca="1" si="57"/>
        <v>6645749496.3420095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1498922892.8572378</v>
      </c>
      <c r="I89" s="77">
        <f t="shared" ca="1" si="66"/>
        <v>969357235.33686602</v>
      </c>
      <c r="J89" s="77">
        <f t="shared" ca="1" si="66"/>
        <v>1048838189.5566174</v>
      </c>
      <c r="K89" s="77">
        <f t="shared" ca="1" si="66"/>
        <v>2169121289.6322584</v>
      </c>
      <c r="L89" s="77">
        <f t="shared" ca="1" si="66"/>
        <v>239855720.21130919</v>
      </c>
      <c r="M89" s="77">
        <f t="shared" ca="1" si="66"/>
        <v>836491931.47667027</v>
      </c>
      <c r="N89" s="77">
        <f t="shared" ca="1" si="66"/>
        <v>57996993.744889751</v>
      </c>
      <c r="O89" s="77">
        <f t="shared" ca="1" si="66"/>
        <v>4048273.2950150114</v>
      </c>
      <c r="P89" s="77">
        <f t="shared" ca="1" si="66"/>
        <v>0</v>
      </c>
      <c r="Q89" s="237">
        <f t="shared" ca="1" si="57"/>
        <v>6824632526.1108646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3975707289.8119068</v>
      </c>
      <c r="H90" s="77">
        <f t="shared" ca="1" si="67"/>
        <v>1550462493.7366426</v>
      </c>
      <c r="I90" s="77">
        <f t="shared" ca="1" si="67"/>
        <v>1002688025.9044789</v>
      </c>
      <c r="J90" s="77">
        <f t="shared" ca="1" si="67"/>
        <v>1084901886.9852309</v>
      </c>
      <c r="K90" s="77">
        <f t="shared" ca="1" si="67"/>
        <v>2243705276.6134439</v>
      </c>
      <c r="L90" s="77">
        <f t="shared" ca="1" si="67"/>
        <v>248103021.08798638</v>
      </c>
      <c r="M90" s="77">
        <f t="shared" ca="1" si="67"/>
        <v>865254225.04933631</v>
      </c>
      <c r="N90" s="77">
        <f t="shared" ca="1" si="67"/>
        <v>59991186.991294205</v>
      </c>
      <c r="O90" s="77">
        <f t="shared" ca="1" si="67"/>
        <v>4187470.8420470036</v>
      </c>
      <c r="P90" s="77">
        <f t="shared" ca="1" si="67"/>
        <v>0</v>
      </c>
      <c r="Q90" s="237">
        <f t="shared" ca="1" si="57"/>
        <v>11035000877.022366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988263757.90357912</v>
      </c>
      <c r="G91" s="77">
        <f t="shared" ca="1" si="68"/>
        <v>3695591428.0093389</v>
      </c>
      <c r="H91" s="77">
        <f t="shared" ca="1" si="68"/>
        <v>1441221771.0258553</v>
      </c>
      <c r="I91" s="77">
        <f t="shared" ca="1" si="68"/>
        <v>932041773.5470432</v>
      </c>
      <c r="J91" s="77">
        <f t="shared" ca="1" si="68"/>
        <v>1008463103.9231918</v>
      </c>
      <c r="K91" s="77">
        <f t="shared" ca="1" si="68"/>
        <v>2085620842.4801459</v>
      </c>
      <c r="L91" s="77">
        <f t="shared" ca="1" si="68"/>
        <v>230622460.64884752</v>
      </c>
      <c r="M91" s="77">
        <f t="shared" ca="1" si="68"/>
        <v>804291127.09966958</v>
      </c>
      <c r="N91" s="77">
        <f t="shared" ca="1" si="68"/>
        <v>55764396.179081172</v>
      </c>
      <c r="O91" s="77">
        <f t="shared" ca="1" si="68"/>
        <v>3892434.7847650768</v>
      </c>
      <c r="P91" s="77">
        <f t="shared" ca="1" si="68"/>
        <v>0</v>
      </c>
      <c r="Q91" s="237">
        <f t="shared" ca="1" si="57"/>
        <v>11245773095.601519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6674304877.5176897</v>
      </c>
      <c r="F92" s="77">
        <f t="shared" ca="1" si="69"/>
        <v>1246956989.4282682</v>
      </c>
      <c r="G92" s="77">
        <f t="shared" ca="1" si="69"/>
        <v>4662969297.7945337</v>
      </c>
      <c r="H92" s="77">
        <f t="shared" ca="1" si="69"/>
        <v>1818483725.9530642</v>
      </c>
      <c r="I92" s="77">
        <f t="shared" ca="1" si="69"/>
        <v>1176018036.3479416</v>
      </c>
      <c r="J92" s="77">
        <f t="shared" ca="1" si="69"/>
        <v>1272443824.7994926</v>
      </c>
      <c r="K92" s="77">
        <f t="shared" ca="1" si="69"/>
        <v>2631564160.9126263</v>
      </c>
      <c r="L92" s="77">
        <f t="shared" ca="1" si="69"/>
        <v>290991435.15620434</v>
      </c>
      <c r="M92" s="77">
        <f t="shared" ca="1" si="69"/>
        <v>1014826694.2416025</v>
      </c>
      <c r="N92" s="77">
        <f t="shared" ca="1" si="69"/>
        <v>70361584.16277428</v>
      </c>
      <c r="O92" s="77">
        <f t="shared" ca="1" si="69"/>
        <v>4911339.4293166874</v>
      </c>
      <c r="P92" s="77">
        <f t="shared" ca="1" si="69"/>
        <v>0</v>
      </c>
      <c r="Q92" s="237">
        <f t="shared" ca="1" si="57"/>
        <v>20863831965.743515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0</v>
      </c>
      <c r="E93" s="91">
        <f t="shared" ca="1" si="70"/>
        <v>4672013414.2623825</v>
      </c>
      <c r="F93" s="91">
        <f t="shared" ca="1" si="70"/>
        <v>872869892.59978759</v>
      </c>
      <c r="G93" s="91">
        <f t="shared" ca="1" si="70"/>
        <v>3264078508.4561734</v>
      </c>
      <c r="H93" s="91">
        <f t="shared" ca="1" si="70"/>
        <v>1272938608.1671448</v>
      </c>
      <c r="I93" s="91">
        <f t="shared" ca="1" si="70"/>
        <v>823212625.44355917</v>
      </c>
      <c r="J93" s="91">
        <f t="shared" ca="1" si="70"/>
        <v>890710677.35964465</v>
      </c>
      <c r="K93" s="91">
        <f t="shared" ca="1" si="70"/>
        <v>1842094912.6388385</v>
      </c>
      <c r="L93" s="91">
        <f t="shared" ca="1" si="70"/>
        <v>203694004.60934305</v>
      </c>
      <c r="M93" s="91">
        <f t="shared" ca="1" si="70"/>
        <v>710378685.96912169</v>
      </c>
      <c r="N93" s="91">
        <f t="shared" ca="1" si="70"/>
        <v>49253108.913941994</v>
      </c>
      <c r="O93" s="91">
        <f t="shared" ca="1" si="70"/>
        <v>3437937.6005216809</v>
      </c>
      <c r="P93" s="91">
        <f t="shared" ca="1" si="70"/>
        <v>0</v>
      </c>
      <c r="Q93" s="238">
        <f t="shared" ca="1" si="57"/>
        <v>14604682376.020458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59" priority="3" stopIfTrue="1" operator="lessThan">
      <formula>1</formula>
    </cfRule>
  </conditionalFormatting>
  <conditionalFormatting sqref="D77:T77 R78:T78">
    <cfRule type="cellIs" dxfId="58" priority="2" stopIfTrue="1" operator="lessThan">
      <formula>1</formula>
    </cfRule>
  </conditionalFormatting>
  <conditionalFormatting sqref="E78:Q78">
    <cfRule type="cellIs" dxfId="57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3F68F-BBC3-4076-8C89-C2847CA27C64}">
  <sheetPr codeName="Sheet22">
    <tabColor theme="9" tint="0.79998168889431442"/>
    <pageSetUpPr fitToPage="1"/>
  </sheetPr>
  <dimension ref="A1:AL199"/>
  <sheetViews>
    <sheetView zoomScaleNormal="100" workbookViewId="0">
      <selection activeCell="B1" sqref="B1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7109375" style="55" bestFit="1" customWidth="1"/>
    <col min="6" max="6" width="11.28515625" style="55" customWidth="1"/>
    <col min="7" max="9" width="10.28515625" style="55" bestFit="1" customWidth="1"/>
    <col min="10" max="12" width="12.140625" style="55" bestFit="1" customWidth="1"/>
    <col min="13" max="13" width="10" style="55" bestFit="1" customWidth="1"/>
    <col min="14" max="14" width="12.140625" style="55" bestFit="1" customWidth="1"/>
    <col min="15" max="15" width="13.28515625" style="55" bestFit="1" customWidth="1"/>
    <col min="16" max="16" width="11.28515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200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6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402916.32413877104</v>
      </c>
      <c r="F7" s="245">
        <f t="shared" ref="F7:F19" ca="1" si="3">E7*I7</f>
        <v>402916.32413877104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551245.13477689249</v>
      </c>
      <c r="F8" s="32">
        <f t="shared" ca="1" si="3"/>
        <v>557360.96873723913</v>
      </c>
      <c r="G8" s="217">
        <f t="shared" ca="1" si="4"/>
        <v>6115.8339603466447</v>
      </c>
      <c r="H8" s="248">
        <f t="shared" si="5"/>
        <v>1.0110945812933514</v>
      </c>
      <c r="I8" s="249">
        <f t="shared" ca="1" si="6"/>
        <v>1.0110945812933514</v>
      </c>
      <c r="J8" s="250">
        <f t="shared" si="7"/>
        <v>7.6247194358317856</v>
      </c>
      <c r="K8" s="35">
        <f t="shared" ca="1" si="8"/>
        <v>2050.1437737488277</v>
      </c>
      <c r="L8" s="35">
        <f t="shared" ca="1" si="9"/>
        <v>2411.2662263234515</v>
      </c>
      <c r="M8" s="35">
        <f t="shared" ca="1" si="10"/>
        <v>3165.0109489935767</v>
      </c>
      <c r="N8" s="36">
        <f t="shared" ca="1" si="11"/>
        <v>0.51751093465169618</v>
      </c>
      <c r="O8" s="37">
        <f t="shared" ca="1" si="12"/>
        <v>2050.1437737488277</v>
      </c>
      <c r="P8" s="35">
        <f t="shared" ca="1" si="13"/>
        <v>2411.2662263234515</v>
      </c>
      <c r="Q8" s="35">
        <f t="shared" ca="1" si="14"/>
        <v>3165.0109489935767</v>
      </c>
      <c r="R8" s="38">
        <f t="shared" ca="1" si="15"/>
        <v>0.51751093465169618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971016.66341316479</v>
      </c>
      <c r="F9" s="32">
        <f t="shared" ca="1" si="3"/>
        <v>1013681.2288466815</v>
      </c>
      <c r="G9" s="217">
        <f t="shared" ca="1" si="4"/>
        <v>42664.565433516749</v>
      </c>
      <c r="H9" s="248">
        <f t="shared" si="5"/>
        <v>1.0324830689865367</v>
      </c>
      <c r="I9" s="249">
        <f t="shared" ca="1" si="6"/>
        <v>1.0439380363294168</v>
      </c>
      <c r="J9" s="250">
        <f t="shared" si="7"/>
        <v>110.1101518685509</v>
      </c>
      <c r="K9" s="35">
        <f t="shared" ca="1" si="8"/>
        <v>10814.278377804047</v>
      </c>
      <c r="L9" s="35">
        <f t="shared" ca="1" si="9"/>
        <v>11602.368064598513</v>
      </c>
      <c r="M9" s="35">
        <f t="shared" ca="1" si="10"/>
        <v>15860.755389925651</v>
      </c>
      <c r="N9" s="36">
        <f t="shared" ca="1" si="11"/>
        <v>0.37175476250053724</v>
      </c>
      <c r="O9" s="37">
        <f t="shared" ca="1" si="12"/>
        <v>10454.874047371248</v>
      </c>
      <c r="P9" s="35">
        <f t="shared" ca="1" si="13"/>
        <v>11249.248891838519</v>
      </c>
      <c r="Q9" s="35">
        <f t="shared" ca="1" si="14"/>
        <v>15357.408374362096</v>
      </c>
      <c r="R9" s="38">
        <f t="shared" ca="1" si="15"/>
        <v>0.3599569858104662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810125.7020115559</v>
      </c>
      <c r="F10" s="32">
        <f t="shared" ca="1" si="3"/>
        <v>902693.32281198655</v>
      </c>
      <c r="G10" s="217">
        <f t="shared" ca="1" si="4"/>
        <v>92567.620800430654</v>
      </c>
      <c r="H10" s="248">
        <f t="shared" si="5"/>
        <v>1.0673653438278023</v>
      </c>
      <c r="I10" s="249">
        <f t="shared" ca="1" si="6"/>
        <v>1.1142632810816688</v>
      </c>
      <c r="J10" s="250">
        <f t="shared" si="7"/>
        <v>1590.1234985169917</v>
      </c>
      <c r="K10" s="35">
        <f t="shared" ca="1" si="8"/>
        <v>38833.396958292557</v>
      </c>
      <c r="L10" s="35">
        <f t="shared" ca="1" si="9"/>
        <v>27363.307254505537</v>
      </c>
      <c r="M10" s="35">
        <f t="shared" ca="1" si="10"/>
        <v>47505.613386470453</v>
      </c>
      <c r="N10" s="36">
        <f t="shared" ca="1" si="11"/>
        <v>0.5131990319691726</v>
      </c>
      <c r="O10" s="37">
        <f t="shared" ca="1" si="12"/>
        <v>37468.504114505267</v>
      </c>
      <c r="P10" s="35">
        <f t="shared" ca="1" si="13"/>
        <v>26416.649503051762</v>
      </c>
      <c r="Q10" s="35">
        <f t="shared" ca="1" si="14"/>
        <v>45844.608969275578</v>
      </c>
      <c r="R10" s="38">
        <f t="shared" ca="1" si="15"/>
        <v>0.49525534493441681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1122043.1231034126</v>
      </c>
      <c r="F11" s="32">
        <f t="shared" ca="1" si="3"/>
        <v>1371031.9548762545</v>
      </c>
      <c r="G11" s="217">
        <f t="shared" ca="1" si="4"/>
        <v>248988.83177284198</v>
      </c>
      <c r="H11" s="248">
        <f t="shared" si="5"/>
        <v>1.0966049692098494</v>
      </c>
      <c r="I11" s="249">
        <f t="shared" ca="1" si="6"/>
        <v>1.2219066510422292</v>
      </c>
      <c r="J11" s="250">
        <f t="shared" si="7"/>
        <v>3867.42064350277</v>
      </c>
      <c r="K11" s="35">
        <f t="shared" ca="1" si="8"/>
        <v>87625.198118929489</v>
      </c>
      <c r="L11" s="35">
        <f t="shared" ca="1" si="9"/>
        <v>65536.785932573825</v>
      </c>
      <c r="M11" s="35">
        <f t="shared" ca="1" si="10"/>
        <v>109422.32704413506</v>
      </c>
      <c r="N11" s="36">
        <f t="shared" ca="1" si="11"/>
        <v>0.43946680766775703</v>
      </c>
      <c r="O11" s="37">
        <f t="shared" ca="1" si="12"/>
        <v>73401.223472087644</v>
      </c>
      <c r="P11" s="35">
        <f t="shared" ca="1" si="13"/>
        <v>56226.128921733645</v>
      </c>
      <c r="Q11" s="35">
        <f t="shared" ca="1" si="14"/>
        <v>92461.436181376514</v>
      </c>
      <c r="R11" s="38">
        <f t="shared" ca="1" si="15"/>
        <v>0.37134772480771799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499537.3653259296</v>
      </c>
      <c r="F12" s="32">
        <f t="shared" ca="1" si="3"/>
        <v>667561.94093731185</v>
      </c>
      <c r="G12" s="217">
        <f t="shared" ca="1" si="4"/>
        <v>168024.57561138226</v>
      </c>
      <c r="H12" s="248">
        <f t="shared" si="5"/>
        <v>1.0936681407110631</v>
      </c>
      <c r="I12" s="249">
        <f t="shared" ca="1" si="6"/>
        <v>1.3363603751678366</v>
      </c>
      <c r="J12" s="250">
        <f t="shared" si="7"/>
        <v>7935.0720133638069</v>
      </c>
      <c r="K12" s="35">
        <f t="shared" ca="1" si="8"/>
        <v>98269.078097936886</v>
      </c>
      <c r="L12" s="35">
        <f t="shared" ca="1" si="9"/>
        <v>44140.332732061106</v>
      </c>
      <c r="M12" s="35">
        <f t="shared" ca="1" si="10"/>
        <v>107727.34417925416</v>
      </c>
      <c r="N12" s="36">
        <f t="shared" ca="1" si="11"/>
        <v>0.64114040334440536</v>
      </c>
      <c r="O12" s="37">
        <f t="shared" ca="1" si="12"/>
        <v>76930.305035615238</v>
      </c>
      <c r="P12" s="35">
        <f t="shared" ca="1" si="13"/>
        <v>35599.432088113892</v>
      </c>
      <c r="Q12" s="35">
        <f t="shared" ca="1" si="14"/>
        <v>84767.867720434253</v>
      </c>
      <c r="R12" s="38">
        <f t="shared" ca="1" si="15"/>
        <v>0.5044968416792236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330159.74597507261</v>
      </c>
      <c r="F13" s="32">
        <f t="shared" ca="1" si="3"/>
        <v>511854.81408890005</v>
      </c>
      <c r="G13" s="217">
        <f t="shared" ca="1" si="4"/>
        <v>181695.06811382744</v>
      </c>
      <c r="H13" s="248">
        <f t="shared" si="5"/>
        <v>1.1601097606791304</v>
      </c>
      <c r="I13" s="249">
        <f t="shared" ca="1" si="6"/>
        <v>1.5503247150170318</v>
      </c>
      <c r="J13" s="250">
        <f t="shared" si="7"/>
        <v>2970.7036253169645</v>
      </c>
      <c r="K13" s="35">
        <f t="shared" ca="1" si="8"/>
        <v>95686.820052357536</v>
      </c>
      <c r="L13" s="35">
        <f t="shared" ca="1" si="9"/>
        <v>36439.918150072561</v>
      </c>
      <c r="M13" s="35">
        <f t="shared" ca="1" si="10"/>
        <v>102390.60096764858</v>
      </c>
      <c r="N13" s="36">
        <f t="shared" ca="1" si="11"/>
        <v>0.56352988570665785</v>
      </c>
      <c r="O13" s="37">
        <f t="shared" ca="1" si="12"/>
        <v>41851.912987883232</v>
      </c>
      <c r="P13" s="35">
        <f t="shared" ca="1" si="13"/>
        <v>21328.806311852062</v>
      </c>
      <c r="Q13" s="35">
        <f t="shared" ca="1" si="14"/>
        <v>46973.403106799167</v>
      </c>
      <c r="R13" s="38">
        <f t="shared" ca="1" si="15"/>
        <v>0.25852877347981457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353992.7206647495</v>
      </c>
      <c r="F14" s="32">
        <f t="shared" ca="1" si="3"/>
        <v>617123.79680656944</v>
      </c>
      <c r="G14" s="217">
        <f t="shared" ca="1" si="4"/>
        <v>263131.07614181994</v>
      </c>
      <c r="H14" s="248">
        <f t="shared" si="5"/>
        <v>1.1244892072202741</v>
      </c>
      <c r="I14" s="249">
        <f t="shared" ca="1" si="6"/>
        <v>1.7433234097234995</v>
      </c>
      <c r="J14" s="250">
        <f t="shared" si="7"/>
        <v>2330.0757215753533</v>
      </c>
      <c r="K14" s="35">
        <f t="shared" ca="1" si="8"/>
        <v>114111.71883420402</v>
      </c>
      <c r="L14" s="35">
        <f t="shared" ca="1" si="9"/>
        <v>46428.94258299841</v>
      </c>
      <c r="M14" s="35">
        <f t="shared" ca="1" si="10"/>
        <v>123195.49944974367</v>
      </c>
      <c r="N14" s="36">
        <f t="shared" ca="1" si="11"/>
        <v>0.46819061152375979</v>
      </c>
      <c r="O14" s="37">
        <f t="shared" ca="1" si="12"/>
        <v>44525.094886356819</v>
      </c>
      <c r="P14" s="35">
        <f t="shared" ca="1" si="13"/>
        <v>25427.769982028727</v>
      </c>
      <c r="Q14" s="35">
        <f t="shared" ca="1" si="14"/>
        <v>51274.316776511412</v>
      </c>
      <c r="R14" s="38">
        <f t="shared" ca="1" si="15"/>
        <v>0.19486226229271397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197347.449793837</v>
      </c>
      <c r="F15" s="32">
        <f t="shared" ca="1" si="3"/>
        <v>398288.70983470662</v>
      </c>
      <c r="G15" s="217">
        <f t="shared" ca="1" si="4"/>
        <v>200941.26004086962</v>
      </c>
      <c r="H15" s="248">
        <f t="shared" si="5"/>
        <v>1.1576799590262066</v>
      </c>
      <c r="I15" s="249">
        <f t="shared" ca="1" si="6"/>
        <v>2.0182105735381275</v>
      </c>
      <c r="J15" s="250">
        <f t="shared" si="7"/>
        <v>5044.2889022169429</v>
      </c>
      <c r="K15" s="35">
        <f t="shared" ca="1" si="8"/>
        <v>106908.53541579616</v>
      </c>
      <c r="L15" s="35">
        <f t="shared" ca="1" si="9"/>
        <v>33124.993921190966</v>
      </c>
      <c r="M15" s="35">
        <f t="shared" ca="1" si="10"/>
        <v>111922.74195635792</v>
      </c>
      <c r="N15" s="36">
        <f t="shared" ca="1" si="11"/>
        <v>0.55699233663406833</v>
      </c>
      <c r="O15" s="37">
        <f t="shared" ca="1" si="12"/>
        <v>55003.927039259746</v>
      </c>
      <c r="P15" s="35">
        <f t="shared" ca="1" si="13"/>
        <v>19605.357541393736</v>
      </c>
      <c r="Q15" s="35">
        <f t="shared" ca="1" si="14"/>
        <v>58393.510205039856</v>
      </c>
      <c r="R15" s="38">
        <f t="shared" ca="1" si="15"/>
        <v>0.29059990065337077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188197.62060650589</v>
      </c>
      <c r="F16" s="32">
        <f t="shared" ca="1" si="3"/>
        <v>485231.98329788109</v>
      </c>
      <c r="G16" s="217">
        <f t="shared" ca="1" si="4"/>
        <v>297034.36269137519</v>
      </c>
      <c r="H16" s="248">
        <f t="shared" si="5"/>
        <v>1.2775232523243734</v>
      </c>
      <c r="I16" s="249">
        <f t="shared" ca="1" si="6"/>
        <v>2.5783109357818677</v>
      </c>
      <c r="J16" s="250">
        <f t="shared" si="7"/>
        <v>28096.051515404903</v>
      </c>
      <c r="K16" s="35">
        <f t="shared" ca="1" si="8"/>
        <v>188312.89246796898</v>
      </c>
      <c r="L16" s="35">
        <f t="shared" ca="1" si="9"/>
        <v>57015.201544870128</v>
      </c>
      <c r="M16" s="35">
        <f t="shared" ca="1" si="10"/>
        <v>196754.8695124342</v>
      </c>
      <c r="N16" s="36">
        <f t="shared" ca="1" si="11"/>
        <v>0.66239766917764509</v>
      </c>
      <c r="O16" s="37">
        <f t="shared" ca="1" si="12"/>
        <v>146756.10830330307</v>
      </c>
      <c r="P16" s="35">
        <f t="shared" ca="1" si="13"/>
        <v>43760.943671466281</v>
      </c>
      <c r="Q16" s="35">
        <f t="shared" ca="1" si="14"/>
        <v>153141.68444727277</v>
      </c>
      <c r="R16" s="38">
        <f t="shared" ca="1" si="15"/>
        <v>0.51556891620108658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147458.73186373687</v>
      </c>
      <c r="F17" s="32">
        <f t="shared" ca="1" si="3"/>
        <v>486382.17456991243</v>
      </c>
      <c r="G17" s="217">
        <f t="shared" ca="1" si="4"/>
        <v>338923.44270617556</v>
      </c>
      <c r="H17" s="248">
        <f t="shared" si="5"/>
        <v>1.2792984236707443</v>
      </c>
      <c r="I17" s="249">
        <f t="shared" ca="1" si="6"/>
        <v>3.2984291158787848</v>
      </c>
      <c r="J17" s="250">
        <f t="shared" si="7"/>
        <v>7647.5871512285121</v>
      </c>
      <c r="K17" s="35">
        <f t="shared" ca="1" si="8"/>
        <v>207466.68174611859</v>
      </c>
      <c r="L17" s="35">
        <f t="shared" ca="1" si="9"/>
        <v>61583.148662537169</v>
      </c>
      <c r="M17" s="35">
        <f t="shared" ca="1" si="10"/>
        <v>216413.74317251067</v>
      </c>
      <c r="N17" s="36">
        <f t="shared" ca="1" si="11"/>
        <v>0.6385328245356201</v>
      </c>
      <c r="O17" s="37">
        <f t="shared" ca="1" si="12"/>
        <v>86583.025098411716</v>
      </c>
      <c r="P17" s="35">
        <f t="shared" ca="1" si="13"/>
        <v>30573.769793652664</v>
      </c>
      <c r="Q17" s="35">
        <f t="shared" ca="1" si="14"/>
        <v>91822.522479985608</v>
      </c>
      <c r="R17" s="38">
        <f t="shared" ca="1" si="15"/>
        <v>0.27092408169472576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79252.333340266516</v>
      </c>
      <c r="F18" s="32">
        <f t="shared" ca="1" si="3"/>
        <v>540439.26988792897</v>
      </c>
      <c r="G18" s="217">
        <f t="shared" ca="1" si="4"/>
        <v>461186.93654766248</v>
      </c>
      <c r="H18" s="248">
        <f t="shared" si="5"/>
        <v>2.067415108059484</v>
      </c>
      <c r="I18" s="249">
        <f t="shared" ca="1" si="6"/>
        <v>6.8192221870310865</v>
      </c>
      <c r="J18" s="250">
        <f t="shared" si="7"/>
        <v>129399.47778273835</v>
      </c>
      <c r="K18" s="35">
        <f t="shared" ca="1" si="8"/>
        <v>399248.23636604927</v>
      </c>
      <c r="L18" s="35">
        <f t="shared" ca="1" si="9"/>
        <v>113204.41185279703</v>
      </c>
      <c r="M18" s="35">
        <f t="shared" ca="1" si="10"/>
        <v>414987.22041086812</v>
      </c>
      <c r="N18" s="36">
        <f t="shared" ca="1" si="11"/>
        <v>0.89982431748254921</v>
      </c>
      <c r="O18" s="37">
        <f t="shared" ca="1" si="12"/>
        <v>334025.36405740527</v>
      </c>
      <c r="P18" s="35">
        <f t="shared" ca="1" si="13"/>
        <v>93165.453635619517</v>
      </c>
      <c r="Q18" s="35">
        <f t="shared" ca="1" si="14"/>
        <v>346774.77645413153</v>
      </c>
      <c r="R18" s="38">
        <f t="shared" ca="1" si="15"/>
        <v>0.75191803794358614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5242.3537549073662</v>
      </c>
      <c r="F19" s="42">
        <f t="shared" ca="1" si="3"/>
        <v>234613.58001502033</v>
      </c>
      <c r="G19" s="247">
        <f t="shared" ca="1" si="4"/>
        <v>229371.22626011295</v>
      </c>
      <c r="H19" s="251">
        <f t="shared" si="5"/>
        <v>6.5628424964884537</v>
      </c>
      <c r="I19" s="112">
        <f t="shared" ca="1" si="6"/>
        <v>44.753481162044551</v>
      </c>
      <c r="J19" s="252">
        <f t="shared" si="7"/>
        <v>699459.97650718049</v>
      </c>
      <c r="K19" s="46">
        <f t="shared" ca="1" si="8"/>
        <v>489603.24488774606</v>
      </c>
      <c r="L19" s="46">
        <f t="shared" ca="1" si="9"/>
        <v>86280.260291801183</v>
      </c>
      <c r="M19" s="46">
        <f t="shared" ca="1" si="10"/>
        <v>497147.48387237283</v>
      </c>
      <c r="N19" s="47">
        <f t="shared" ca="1" si="11"/>
        <v>2.1674361338967367</v>
      </c>
      <c r="O19" s="48">
        <f t="shared" ca="1" si="12"/>
        <v>412932.85365411878</v>
      </c>
      <c r="P19" s="46">
        <f t="shared" ca="1" si="13"/>
        <v>72362.697852827157</v>
      </c>
      <c r="Q19" s="46">
        <f t="shared" ca="1" si="14"/>
        <v>419225.35904626932</v>
      </c>
      <c r="R19" s="49">
        <f t="shared" ca="1" si="15"/>
        <v>1.8277155591035505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5658535.2687688032</v>
      </c>
      <c r="F21" s="56">
        <f ca="1">SUM(F7:F19)</f>
        <v>8189180.0688491622</v>
      </c>
      <c r="G21" s="220">
        <f ca="1">SUM(G7:G19)</f>
        <v>2530644.8000803618</v>
      </c>
      <c r="H21" s="210"/>
      <c r="I21" s="57"/>
      <c r="J21" s="226"/>
      <c r="K21" s="46">
        <f ca="1">SUMSQ(K7:K19)^0.5</f>
        <v>728138.53042084957</v>
      </c>
      <c r="L21" s="46">
        <f ca="1">SUM(D133:P145)^0.5</f>
        <v>415320.99330248503</v>
      </c>
      <c r="M21" s="151">
        <f ca="1">(K21^2+L21^2)^0.5</f>
        <v>838258.46071554639</v>
      </c>
      <c r="N21" s="47">
        <f ca="1">IF(ISERROR(M21/G21),"",M21/G21)</f>
        <v>0.33124303366830743</v>
      </c>
      <c r="O21" s="58">
        <f ca="1">SUMSQ(O7:O19)^0.5</f>
        <v>575068.14155085478</v>
      </c>
      <c r="P21" s="46">
        <f ca="1">SUM(D185:P197)^0.5</f>
        <v>311900.95387085842</v>
      </c>
      <c r="Q21" s="151">
        <f ca="1">(O21^2+P21^2)^0.5</f>
        <v>654206.06268384983</v>
      </c>
      <c r="R21" s="49">
        <f ca="1">IF(ISERROR(Q21/G21),"",Q21/G21)</f>
        <v>0.25851358620659654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6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3'!$D$5:$P$17</f>
        <v>5171.2796565484923</v>
      </c>
      <c r="E26" s="71">
        <v>23585.37265722749</v>
      </c>
      <c r="F26" s="71">
        <v>138184.94522390104</v>
      </c>
      <c r="G26" s="71">
        <v>145156.35818979691</v>
      </c>
      <c r="H26" s="71">
        <v>174341.88216297192</v>
      </c>
      <c r="I26" s="71">
        <v>221978.55842609963</v>
      </c>
      <c r="J26" s="71">
        <v>227057.7630898015</v>
      </c>
      <c r="K26" s="71">
        <v>235524.83760252726</v>
      </c>
      <c r="L26" s="71">
        <v>335484.3541046491</v>
      </c>
      <c r="M26" s="71">
        <v>370499.23824582354</v>
      </c>
      <c r="N26" s="71">
        <v>390776.41077807825</v>
      </c>
      <c r="O26" s="71">
        <v>398495.18689277984</v>
      </c>
      <c r="P26" s="165">
        <v>402916.32413877104</v>
      </c>
      <c r="Q26" s="176">
        <f ca="1">OFFSET($Q$25,$C26,-$C26)</f>
        <v>402916.32413877104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19432.014991602642</v>
      </c>
      <c r="E27" s="71">
        <v>83665.09533811592</v>
      </c>
      <c r="F27" s="71">
        <v>148706.88685238606</v>
      </c>
      <c r="G27" s="71">
        <v>219260.16365093231</v>
      </c>
      <c r="H27" s="71">
        <v>251343.59822092776</v>
      </c>
      <c r="I27" s="71">
        <v>275244.50844310224</v>
      </c>
      <c r="J27" s="71">
        <v>296473.26724524517</v>
      </c>
      <c r="K27" s="71">
        <v>348417.17364914512</v>
      </c>
      <c r="L27" s="71">
        <v>371269.19012265769</v>
      </c>
      <c r="M27" s="71">
        <v>465133.04657064338</v>
      </c>
      <c r="N27" s="71">
        <v>529084.02102727536</v>
      </c>
      <c r="O27" s="71">
        <v>551245.13477689249</v>
      </c>
      <c r="P27" s="165">
        <v>0</v>
      </c>
      <c r="Q27" s="176">
        <f t="shared" ref="Q27:Q38" ca="1" si="20">OFFSET($Q$25,$C27,-$C27)</f>
        <v>551245.13477689249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10401.723036781683</v>
      </c>
      <c r="E28" s="71">
        <v>144043.95438974974</v>
      </c>
      <c r="F28" s="71">
        <v>341201.03064737143</v>
      </c>
      <c r="G28" s="71">
        <v>453323.24632942368</v>
      </c>
      <c r="H28" s="71">
        <v>475741.27531728777</v>
      </c>
      <c r="I28" s="71">
        <v>639639.49558566511</v>
      </c>
      <c r="J28" s="71">
        <v>712857.34061970166</v>
      </c>
      <c r="K28" s="71">
        <v>802187.59533224092</v>
      </c>
      <c r="L28" s="71">
        <v>893402.59543128114</v>
      </c>
      <c r="M28" s="71">
        <v>935904.61785026686</v>
      </c>
      <c r="N28" s="71">
        <v>971016.66341316479</v>
      </c>
      <c r="O28" s="71">
        <v>0</v>
      </c>
      <c r="P28" s="165">
        <v>0</v>
      </c>
      <c r="Q28" s="176">
        <f t="shared" ca="1" si="20"/>
        <v>971016.66341316479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42766.333729448212</v>
      </c>
      <c r="E29" s="71">
        <v>179109.92686314185</v>
      </c>
      <c r="F29" s="71">
        <v>370093.15333301248</v>
      </c>
      <c r="G29" s="71">
        <v>517389.47646285512</v>
      </c>
      <c r="H29" s="71">
        <v>553073.27012626664</v>
      </c>
      <c r="I29" s="71">
        <v>580422.28911753709</v>
      </c>
      <c r="J29" s="71">
        <v>603298.24558384996</v>
      </c>
      <c r="K29" s="71">
        <v>744222.26176574116</v>
      </c>
      <c r="L29" s="71">
        <v>754075.94679501245</v>
      </c>
      <c r="M29" s="71">
        <v>810125.7020115559</v>
      </c>
      <c r="N29" s="71">
        <v>0</v>
      </c>
      <c r="O29" s="71">
        <v>0</v>
      </c>
      <c r="P29" s="165">
        <v>0</v>
      </c>
      <c r="Q29" s="176">
        <f t="shared" ca="1" si="20"/>
        <v>810125.7020115559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39305.186289440964</v>
      </c>
      <c r="E30" s="71">
        <v>209793.32620884568</v>
      </c>
      <c r="F30" s="71">
        <v>380512.81178969675</v>
      </c>
      <c r="G30" s="71">
        <v>430632.02023637615</v>
      </c>
      <c r="H30" s="71">
        <v>726092.29392651946</v>
      </c>
      <c r="I30" s="71">
        <v>794217.58895803755</v>
      </c>
      <c r="J30" s="71">
        <v>939679.26371223957</v>
      </c>
      <c r="K30" s="71">
        <v>1048194.7859369605</v>
      </c>
      <c r="L30" s="71">
        <v>1122043.1231034126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1122043.1231034126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13132.337291267449</v>
      </c>
      <c r="E31" s="71">
        <v>47574.42541986228</v>
      </c>
      <c r="F31" s="71">
        <v>70860.804218960591</v>
      </c>
      <c r="G31" s="71">
        <v>128810.39242989298</v>
      </c>
      <c r="H31" s="71">
        <v>273115.10366717621</v>
      </c>
      <c r="I31" s="71">
        <v>317427.32132677914</v>
      </c>
      <c r="J31" s="71">
        <v>391096.21245613834</v>
      </c>
      <c r="K31" s="71">
        <v>499537.3653259296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499537.3653259296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2050.6953439570866</v>
      </c>
      <c r="E32" s="71">
        <v>97082.415308485171</v>
      </c>
      <c r="F32" s="71">
        <v>177514.91903786914</v>
      </c>
      <c r="G32" s="71">
        <v>189613.89226005864</v>
      </c>
      <c r="H32" s="71">
        <v>264483.82120133494</v>
      </c>
      <c r="I32" s="71">
        <v>284147.55022792559</v>
      </c>
      <c r="J32" s="71">
        <v>330159.74597507261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330159.74597507261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9462.8994946038256</v>
      </c>
      <c r="E33" s="71">
        <v>101477.92498784984</v>
      </c>
      <c r="F33" s="71">
        <v>206596.77461183153</v>
      </c>
      <c r="G33" s="71">
        <v>235022.46256160393</v>
      </c>
      <c r="H33" s="71">
        <v>276652.0242082678</v>
      </c>
      <c r="I33" s="71">
        <v>353992.7206647495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353992.7206647495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9525.5916028197225</v>
      </c>
      <c r="E34" s="71">
        <v>15763.339234868525</v>
      </c>
      <c r="F34" s="71">
        <v>145017.80637866139</v>
      </c>
      <c r="G34" s="71">
        <v>179525.93484761767</v>
      </c>
      <c r="H34" s="71">
        <v>197347.449793837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197347.449793837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5631.9769512680341</v>
      </c>
      <c r="E35" s="71">
        <v>108154.05303446818</v>
      </c>
      <c r="F35" s="71">
        <v>121627.35220661684</v>
      </c>
      <c r="G35" s="71">
        <v>188197.62060650589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188197.62060650589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2178.1096999518277</v>
      </c>
      <c r="E36" s="71">
        <v>76989.592931631705</v>
      </c>
      <c r="F36" s="71">
        <v>147458.73186373687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147458.73186373687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18683.700865513129</v>
      </c>
      <c r="E37" s="71">
        <v>79252.333340266516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79252.333340266516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5242.3537549073662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5242.3537549073662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182984.20270811045</v>
      </c>
      <c r="E39" s="174">
        <f t="shared" si="21"/>
        <v>1166491.7597145129</v>
      </c>
      <c r="F39" s="174">
        <f t="shared" si="21"/>
        <v>2247775.2161640441</v>
      </c>
      <c r="G39" s="174">
        <f t="shared" si="21"/>
        <v>2686931.5675750631</v>
      </c>
      <c r="H39" s="174">
        <f t="shared" si="21"/>
        <v>3192190.7186245895</v>
      </c>
      <c r="I39" s="174">
        <f t="shared" si="21"/>
        <v>3467070.0327498959</v>
      </c>
      <c r="J39" s="174">
        <f t="shared" si="21"/>
        <v>3500621.8386820485</v>
      </c>
      <c r="K39" s="174">
        <f t="shared" si="21"/>
        <v>3678084.0196125447</v>
      </c>
      <c r="L39" s="174">
        <f t="shared" si="21"/>
        <v>3476275.2095570127</v>
      </c>
      <c r="M39" s="174">
        <f t="shared" si="21"/>
        <v>2581662.60467829</v>
      </c>
      <c r="N39" s="174">
        <f t="shared" si="21"/>
        <v>1890877.0952185183</v>
      </c>
      <c r="O39" s="174">
        <f t="shared" si="21"/>
        <v>949740.32166967238</v>
      </c>
      <c r="P39" s="175">
        <f t="shared" si="21"/>
        <v>402916.32413877104</v>
      </c>
      <c r="Q39" s="312">
        <f t="shared" ca="1" si="21"/>
        <v>5658535.2687688032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5242.3537549073662</v>
      </c>
      <c r="E40" s="82">
        <f t="shared" ref="E40:P40" ca="1" si="22">OFFSET($C$39,-E$25,E$25)</f>
        <v>79252.333340266516</v>
      </c>
      <c r="F40" s="82">
        <f t="shared" ca="1" si="22"/>
        <v>147458.73186373687</v>
      </c>
      <c r="G40" s="82">
        <f t="shared" ca="1" si="22"/>
        <v>188197.62060650589</v>
      </c>
      <c r="H40" s="82">
        <f t="shared" ca="1" si="22"/>
        <v>197347.449793837</v>
      </c>
      <c r="I40" s="82">
        <f t="shared" ca="1" si="22"/>
        <v>353992.7206647495</v>
      </c>
      <c r="J40" s="82">
        <f t="shared" ca="1" si="22"/>
        <v>330159.74597507261</v>
      </c>
      <c r="K40" s="82">
        <f t="shared" ca="1" si="22"/>
        <v>499537.3653259296</v>
      </c>
      <c r="L40" s="82">
        <f t="shared" ca="1" si="22"/>
        <v>1122043.1231034126</v>
      </c>
      <c r="M40" s="82">
        <f t="shared" ca="1" si="22"/>
        <v>810125.7020115559</v>
      </c>
      <c r="N40" s="82">
        <f t="shared" ca="1" si="22"/>
        <v>971016.66341316479</v>
      </c>
      <c r="O40" s="82">
        <f t="shared" ca="1" si="22"/>
        <v>551245.13477689249</v>
      </c>
      <c r="P40" s="254">
        <f t="shared" ca="1" si="22"/>
        <v>402916.32413877104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177741.84895320307</v>
      </c>
      <c r="E41" s="82">
        <f t="shared" ref="E41:P41" ca="1" si="23">MAX(E39-E40, 1)</f>
        <v>1087239.4263742464</v>
      </c>
      <c r="F41" s="82">
        <f t="shared" ca="1" si="23"/>
        <v>2100316.484300307</v>
      </c>
      <c r="G41" s="82">
        <f t="shared" ca="1" si="23"/>
        <v>2498733.9469685573</v>
      </c>
      <c r="H41" s="82">
        <f t="shared" ca="1" si="23"/>
        <v>2994843.2688307525</v>
      </c>
      <c r="I41" s="82">
        <f t="shared" ca="1" si="23"/>
        <v>3113077.3120851466</v>
      </c>
      <c r="J41" s="82">
        <f t="shared" ca="1" si="23"/>
        <v>3170462.092706976</v>
      </c>
      <c r="K41" s="82">
        <f t="shared" ca="1" si="23"/>
        <v>3178546.6542866151</v>
      </c>
      <c r="L41" s="82">
        <f t="shared" ca="1" si="23"/>
        <v>2354232.0864535999</v>
      </c>
      <c r="M41" s="82">
        <f t="shared" ca="1" si="23"/>
        <v>1771536.9026667341</v>
      </c>
      <c r="N41" s="82">
        <f t="shared" ca="1" si="23"/>
        <v>919860.4318053535</v>
      </c>
      <c r="O41" s="82">
        <f t="shared" ca="1" si="23"/>
        <v>398495.18689277989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4.5608387524277232</v>
      </c>
      <c r="E46" s="79">
        <f t="shared" si="26"/>
        <v>5.8589256668605456</v>
      </c>
      <c r="F46" s="79">
        <f t="shared" si="26"/>
        <v>1.050449873208692</v>
      </c>
      <c r="G46" s="79">
        <f t="shared" si="26"/>
        <v>1.2010626633041726</v>
      </c>
      <c r="H46" s="79">
        <f t="shared" si="26"/>
        <v>1.2732371342566884</v>
      </c>
      <c r="I46" s="79">
        <f t="shared" si="26"/>
        <v>1.0228815102670956</v>
      </c>
      <c r="J46" s="79">
        <f t="shared" si="26"/>
        <v>1.0372903986963751</v>
      </c>
      <c r="K46" s="79">
        <f t="shared" si="26"/>
        <v>1.4244117839954271</v>
      </c>
      <c r="L46" s="79">
        <f t="shared" si="26"/>
        <v>1.1043711389600366</v>
      </c>
      <c r="M46" s="79">
        <f t="shared" si="26"/>
        <v>1.0547293231377739</v>
      </c>
      <c r="N46" s="79">
        <f t="shared" si="26"/>
        <v>1.0197524105903237</v>
      </c>
      <c r="O46" s="79">
        <f t="shared" si="26"/>
        <v>1.0110945812933514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4.3055285503984528</v>
      </c>
      <c r="E47" s="79">
        <f t="shared" si="28"/>
        <v>1.7774065307810458</v>
      </c>
      <c r="F47" s="79">
        <f t="shared" si="28"/>
        <v>1.4744452546342457</v>
      </c>
      <c r="G47" s="79">
        <f t="shared" si="28"/>
        <v>1.1463258716757736</v>
      </c>
      <c r="H47" s="79">
        <f t="shared" si="28"/>
        <v>1.0950925760248165</v>
      </c>
      <c r="I47" s="79">
        <f t="shared" si="28"/>
        <v>1.0771269113495547</v>
      </c>
      <c r="J47" s="79">
        <f t="shared" si="28"/>
        <v>1.1752060375849385</v>
      </c>
      <c r="K47" s="79">
        <f t="shared" si="28"/>
        <v>1.0655880886529563</v>
      </c>
      <c r="L47" s="79">
        <f t="shared" si="28"/>
        <v>1.2528188682098169</v>
      </c>
      <c r="M47" s="79">
        <f t="shared" si="28"/>
        <v>1.1374896385628435</v>
      </c>
      <c r="N47" s="79">
        <f t="shared" si="28"/>
        <v>1.041885811834931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13.848085925802277</v>
      </c>
      <c r="E48" s="79">
        <f t="shared" si="29"/>
        <v>2.3687285738085202</v>
      </c>
      <c r="F48" s="79">
        <f t="shared" si="29"/>
        <v>1.328610424972396</v>
      </c>
      <c r="G48" s="79">
        <f t="shared" si="29"/>
        <v>1.0494526348899682</v>
      </c>
      <c r="H48" s="79">
        <f t="shared" si="29"/>
        <v>1.3445112475453558</v>
      </c>
      <c r="I48" s="79">
        <f t="shared" si="29"/>
        <v>1.1144673609733824</v>
      </c>
      <c r="J48" s="79">
        <f t="shared" si="29"/>
        <v>1.1253129477980581</v>
      </c>
      <c r="K48" s="79">
        <f t="shared" si="29"/>
        <v>1.1137078167623147</v>
      </c>
      <c r="L48" s="79">
        <f t="shared" si="29"/>
        <v>1.0475732023125233</v>
      </c>
      <c r="M48" s="79">
        <f t="shared" si="29"/>
        <v>1.0375166922923713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4.1881057187703146</v>
      </c>
      <c r="E49" s="79">
        <f t="shared" si="30"/>
        <v>2.0662905725811678</v>
      </c>
      <c r="F49" s="79">
        <f t="shared" si="30"/>
        <v>1.3979979683582646</v>
      </c>
      <c r="G49" s="79">
        <f t="shared" si="30"/>
        <v>1.0689689204878394</v>
      </c>
      <c r="H49" s="79">
        <f t="shared" si="30"/>
        <v>1.0494491787408686</v>
      </c>
      <c r="I49" s="79">
        <f t="shared" si="30"/>
        <v>1.0394126085355768</v>
      </c>
      <c r="J49" s="79">
        <f t="shared" si="30"/>
        <v>1.2335893021626643</v>
      </c>
      <c r="K49" s="79">
        <f t="shared" si="30"/>
        <v>1.0132402449315241</v>
      </c>
      <c r="L49" s="79">
        <f t="shared" si="30"/>
        <v>1.0743290585713112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5.3375481969209</v>
      </c>
      <c r="E50" s="79">
        <f t="shared" si="31"/>
        <v>1.8137507930586063</v>
      </c>
      <c r="F50" s="79">
        <f t="shared" si="31"/>
        <v>1.1317149039238643</v>
      </c>
      <c r="G50" s="79">
        <f t="shared" si="31"/>
        <v>1.6861084633882164</v>
      </c>
      <c r="H50" s="79">
        <f t="shared" si="31"/>
        <v>1.0938245669336526</v>
      </c>
      <c r="I50" s="79">
        <f t="shared" si="31"/>
        <v>1.1831509107536116</v>
      </c>
      <c r="J50" s="79">
        <f t="shared" si="31"/>
        <v>1.1154814482082174</v>
      </c>
      <c r="K50" s="79">
        <f t="shared" si="31"/>
        <v>1.070452875894093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3.6226929269854824</v>
      </c>
      <c r="E51" s="79">
        <f t="shared" si="32"/>
        <v>1.4894726230235513</v>
      </c>
      <c r="F51" s="79">
        <f t="shared" si="32"/>
        <v>1.8177946729459573</v>
      </c>
      <c r="G51" s="79">
        <f t="shared" si="32"/>
        <v>2.1202878006588115</v>
      </c>
      <c r="H51" s="79">
        <f t="shared" si="32"/>
        <v>1.1622474080144711</v>
      </c>
      <c r="I51" s="79">
        <f t="shared" si="32"/>
        <v>1.2320811290642495</v>
      </c>
      <c r="J51" s="79">
        <f t="shared" si="32"/>
        <v>1.2772748735886901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47.341217989578048</v>
      </c>
      <c r="E52" s="79">
        <f t="shared" si="33"/>
        <v>1.8284971431108805</v>
      </c>
      <c r="F52" s="79">
        <f t="shared" si="33"/>
        <v>1.0681575007203108</v>
      </c>
      <c r="G52" s="79">
        <f t="shared" si="33"/>
        <v>1.3948546599032465</v>
      </c>
      <c r="H52" s="79">
        <f t="shared" si="33"/>
        <v>1.0743475685479524</v>
      </c>
      <c r="I52" s="79">
        <f t="shared" si="33"/>
        <v>1.1619306438159993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10.723766541715586</v>
      </c>
      <c r="E53" s="79">
        <f t="shared" si="34"/>
        <v>2.0358789819221057</v>
      </c>
      <c r="F53" s="79">
        <f t="shared" si="34"/>
        <v>1.1375901826307819</v>
      </c>
      <c r="G53" s="79">
        <f t="shared" si="34"/>
        <v>1.1771301397871787</v>
      </c>
      <c r="H53" s="79">
        <f t="shared" si="34"/>
        <v>1.2795594815466034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1.6548409686388752</v>
      </c>
      <c r="E54" s="79">
        <f t="shared" si="35"/>
        <v>9.1996882270909861</v>
      </c>
      <c r="F54" s="79">
        <f t="shared" si="35"/>
        <v>1.2379578710413728</v>
      </c>
      <c r="G54" s="79">
        <f t="shared" si="35"/>
        <v>1.0992698629384456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19.203568120092786</v>
      </c>
      <c r="E55" s="79">
        <f t="shared" si="36"/>
        <v>1.1245750741107667</v>
      </c>
      <c r="F55" s="79">
        <f t="shared" si="36"/>
        <v>1.5473297510152282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35.346976753895568</v>
      </c>
      <c r="E56" s="79">
        <f t="shared" si="37"/>
        <v>1.9153073324427519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4.2417898847092212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6.5628424964884537</v>
      </c>
      <c r="E58" s="182" cm="1">
        <f t="array" ref="E58">IFERROR(SUMPRODUCT(F$26:F$38, --($C$26:$C$38&lt;$M$1+1-E$25))/SUMPRODUCT(E$26:E$38, --($C$26:$C$38&lt;$M$1+1-E$25)), 1)</f>
        <v>2.067415108059484</v>
      </c>
      <c r="F58" s="182" cm="1">
        <f t="array" ref="F58">IFERROR(SUMPRODUCT(G$26:G$38, --($C$26:$C$38&lt;$M$1+1-F$25))/SUMPRODUCT(F$26:F$38, --($C$26:$C$38&lt;$M$1+1-F$25)), 1)</f>
        <v>1.2792984236707443</v>
      </c>
      <c r="G58" s="182" cm="1">
        <f t="array" ref="G58">IFERROR(SUMPRODUCT(H$26:H$38, --($C$26:$C$38&lt;$M$1+1-G$25))/SUMPRODUCT(G$26:G$38, --($C$26:$C$38&lt;$M$1+1-G$25)), 1)</f>
        <v>1.2775232523243734</v>
      </c>
      <c r="H58" s="182" cm="1">
        <f t="array" ref="H58">IFERROR(SUMPRODUCT(I$26:I$38, --($C$26:$C$38&lt;$M$1+1-H$25))/SUMPRODUCT(H$26:H$38, --($C$26:$C$38&lt;$M$1+1-H$25)), 1)</f>
        <v>1.1576799590262066</v>
      </c>
      <c r="I58" s="182" cm="1">
        <f t="array" ref="I58">IFERROR(SUMPRODUCT(J$26:J$38, --($C$26:$C$38&lt;$M$1+1-I$25))/SUMPRODUCT(I$26:I$38, --($C$26:$C$38&lt;$M$1+1-I$25)), 1)</f>
        <v>1.1244892072202741</v>
      </c>
      <c r="J58" s="182" cm="1">
        <f t="array" ref="J58">IFERROR(SUMPRODUCT(K$26:K$38, --($C$26:$C$38&lt;$M$1+1-J$25))/SUMPRODUCT(J$26:J$38, --($C$26:$C$38&lt;$M$1+1-J$25)), 1)</f>
        <v>1.1601097606791304</v>
      </c>
      <c r="K58" s="182" cm="1">
        <f t="array" ref="K58">IFERROR(SUMPRODUCT(L$26:L$38, --($C$26:$C$38&lt;$M$1+1-K$25))/SUMPRODUCT(K$26:K$38, --($C$26:$C$38&lt;$M$1+1-K$25)), 1)</f>
        <v>1.0936681407110631</v>
      </c>
      <c r="L58" s="182" cm="1">
        <f t="array" ref="L58">IFERROR(SUMPRODUCT(M$26:M$38, --($C$26:$C$38&lt;$M$1+1-L$25))/SUMPRODUCT(L$26:L$38, --($C$26:$C$38&lt;$M$1+1-L$25)), 1)</f>
        <v>1.0966049692098494</v>
      </c>
      <c r="M58" s="182" cm="1">
        <f t="array" ref="M58">IFERROR(SUMPRODUCT(N$26:N$38, --($C$26:$C$38&lt;$M$1+1-M$25))/SUMPRODUCT(M$26:M$38, --($C$26:$C$38&lt;$M$1+1-M$25)), 1)</f>
        <v>1.0673653438278023</v>
      </c>
      <c r="N58" s="182" cm="1">
        <f t="array" ref="N58">IFERROR(SUMPRODUCT(O$26:O$38, --($C$26:$C$38&lt;$M$1+1-N$25))/SUMPRODUCT(N$26:N$38, --($C$26:$C$38&lt;$M$1+1-N$25)), 1)</f>
        <v>1.0324830689865367</v>
      </c>
      <c r="O58" s="182" cm="1">
        <f t="array" ref="O58">IFERROR(SUMPRODUCT(P$26:P$38, --($C$26:$C$38&lt;$M$1+1-O$25))/SUMPRODUCT(O$26:O$38, --($C$26:$C$38&lt;$M$1+1-O$25)), 1)</f>
        <v>1.0110945812933514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44.753481162044551</v>
      </c>
      <c r="E59" s="182">
        <f t="shared" ca="1" si="39"/>
        <v>6.8192221870310865</v>
      </c>
      <c r="F59" s="182">
        <f t="shared" ca="1" si="39"/>
        <v>3.2984291158787848</v>
      </c>
      <c r="G59" s="182">
        <f t="shared" ca="1" si="39"/>
        <v>2.5783109357818677</v>
      </c>
      <c r="H59" s="182">
        <f t="shared" ca="1" si="39"/>
        <v>2.0182105735381275</v>
      </c>
      <c r="I59" s="182">
        <f t="shared" ca="1" si="39"/>
        <v>1.7433234097234995</v>
      </c>
      <c r="J59" s="182">
        <f t="shared" ca="1" si="39"/>
        <v>1.5503247150170318</v>
      </c>
      <c r="K59" s="182">
        <f t="shared" ca="1" si="39"/>
        <v>1.3363603751678366</v>
      </c>
      <c r="L59" s="182">
        <f t="shared" ca="1" si="39"/>
        <v>1.2219066510422292</v>
      </c>
      <c r="M59" s="182">
        <f t="shared" ca="1" si="39"/>
        <v>1.1142632810816688</v>
      </c>
      <c r="N59" s="182">
        <f t="shared" ca="1" si="39"/>
        <v>1.0439380363294168</v>
      </c>
      <c r="O59" s="182">
        <f t="shared" ca="1" si="39"/>
        <v>1.0110945812933514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6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402916.32413877104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551245.13477689249</v>
      </c>
      <c r="P65" s="256">
        <f ca="1">IF(O27="","",O27*OFFSET($C$58,0,MATCH(O$63,$D$63:$P$63,0)))</f>
        <v>557360.96873723913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971016.66341316479</v>
      </c>
      <c r="O66" s="87">
        <f ca="1">IF(N28="","",N28*OFFSET($C$58,0,MATCH(N$63,$D$63:$P$63,0)))</f>
        <v>1002558.2646778914</v>
      </c>
      <c r="P66" s="229">
        <f t="shared" ref="P66:P76" ca="1" si="43">IF(P$63&gt;$J$1+1,"",IF(O66="","",O66*OFFSET($C$58,0,MATCH(O$63,$D$63:$P$63,0))))</f>
        <v>1013681.2288466815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810125.7020115559</v>
      </c>
      <c r="N67" s="87">
        <f ca="1">IF(M29="","",M29*OFFSET($C$58,0,MATCH(M$63,$D$63:$P$63,0)))</f>
        <v>864700.09847130417</v>
      </c>
      <c r="O67" s="77">
        <f t="shared" ref="O67:O76" ca="1" si="44">IF(O$63&gt;$J$1+1,"",IF(N67="","",N67*OFFSET($C$58,0,MATCH(N$63,$D$63:$P$63,0))))</f>
        <v>892788.21142261266</v>
      </c>
      <c r="P67" s="229">
        <f t="shared" ca="1" si="43"/>
        <v>902693.32281198667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1122043.1231034126</v>
      </c>
      <c r="M68" s="87">
        <f ca="1">IF(L30="","",L30*OFFSET($C$58,0,MATCH(L$63,$D$63:$P$63,0)))</f>
        <v>1230438.0644629409</v>
      </c>
      <c r="N68" s="77">
        <f t="shared" ref="N68:N76" ca="1" si="45">IF(N$63&gt;$J$1+1,"",IF(M68="","",M68*OFFSET($C$58,0,MATCH(M$63,$D$63:$P$63,0))))</f>
        <v>1313326.9477343026</v>
      </c>
      <c r="O68" s="77">
        <f t="shared" ca="1" si="44"/>
        <v>1355987.8375794338</v>
      </c>
      <c r="P68" s="229">
        <f t="shared" ca="1" si="43"/>
        <v>1371031.9548762545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499537.3653259296</v>
      </c>
      <c r="L69" s="87">
        <f ca="1">IF(K31="","",K31*OFFSET($C$58,0,MATCH(K$63,$D$63:$P$63,0)))</f>
        <v>546328.10155171249</v>
      </c>
      <c r="M69" s="77">
        <f t="shared" ref="M69:M76" ca="1" si="46">IF(M$63&gt;$J$1+1,"",IF(L69="","",L69*OFFSET($C$58,0,MATCH(L$63,$D$63:$P$63,0))))</f>
        <v>599106.11098059115</v>
      </c>
      <c r="N69" s="77">
        <f t="shared" ca="1" si="45"/>
        <v>639465.10013613617</v>
      </c>
      <c r="O69" s="77">
        <f t="shared" ca="1" si="44"/>
        <v>660236.88909834088</v>
      </c>
      <c r="P69" s="229">
        <f t="shared" ca="1" si="43"/>
        <v>667561.94093731185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330159.74597507261</v>
      </c>
      <c r="K70" s="87">
        <f ca="1">IF(J32="","",J32*OFFSET($C$58,0,MATCH(J$63,$D$63:$P$63,0)))</f>
        <v>383021.543889024</v>
      </c>
      <c r="L70" s="77">
        <f t="shared" ref="L70:L76" ca="1" si="47">IF(L$63&gt;$J$1+1,"",IF(K70="","",K70*OFFSET($C$58,0,MATCH(K$63,$D$63:$P$63,0))))</f>
        <v>418898.45975738973</v>
      </c>
      <c r="M70" s="77">
        <f t="shared" ca="1" si="46"/>
        <v>459366.13256430574</v>
      </c>
      <c r="N70" s="77">
        <f t="shared" ca="1" si="45"/>
        <v>490311.49002734805</v>
      </c>
      <c r="O70" s="77">
        <f t="shared" ca="1" si="44"/>
        <v>506238.31198279804</v>
      </c>
      <c r="P70" s="229">
        <f t="shared" ca="1" si="43"/>
        <v>511854.81408890017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353992.7206647495</v>
      </c>
      <c r="J71" s="87">
        <f ca="1">IF(I33="","",I33*OFFSET($C$58,0,MATCH(I$63,$D$63:$P$63,0)))</f>
        <v>398060.99382205214</v>
      </c>
      <c r="K71" s="77">
        <f t="shared" ref="K71:K76" ca="1" si="48">IF(K$63&gt;$J$1+1,"",IF(J71="","",J71*OFFSET($C$58,0,MATCH(J$63,$D$63:$P$63,0))))</f>
        <v>461794.44427859772</v>
      </c>
      <c r="L71" s="77">
        <f t="shared" ca="1" si="47"/>
        <v>505049.87126487261</v>
      </c>
      <c r="M71" s="77">
        <f t="shared" ca="1" si="46"/>
        <v>553840.19852785405</v>
      </c>
      <c r="N71" s="77">
        <f t="shared" ca="1" si="45"/>
        <v>591149.83392734127</v>
      </c>
      <c r="O71" s="77">
        <f t="shared" ca="1" si="44"/>
        <v>610352.19476418279</v>
      </c>
      <c r="P71" s="229">
        <f t="shared" ca="1" si="43"/>
        <v>617123.79680656944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197347.449793837</v>
      </c>
      <c r="I72" s="87">
        <f ca="1">IF(H34="","",H34*OFFSET($C$58,0,MATCH(H$63,$D$63:$P$63,0)))</f>
        <v>228465.18759125558</v>
      </c>
      <c r="J72" s="77">
        <f ca="1">IF(J$63&gt;$J$1+1,"",IF(I72="","",I72*OFFSET($C$58,0,MATCH(I$63,$D$63:$P$63,0))))</f>
        <v>256906.63767192219</v>
      </c>
      <c r="K72" s="77">
        <f t="shared" ca="1" si="48"/>
        <v>298039.89794645371</v>
      </c>
      <c r="L72" s="77">
        <f t="shared" ca="1" si="47"/>
        <v>325956.74104481301</v>
      </c>
      <c r="M72" s="77">
        <f t="shared" ca="1" si="46"/>
        <v>357445.78197719005</v>
      </c>
      <c r="N72" s="77">
        <f t="shared" ca="1" si="45"/>
        <v>381525.23997988115</v>
      </c>
      <c r="O72" s="77">
        <f t="shared" ca="1" si="44"/>
        <v>393918.35067025264</v>
      </c>
      <c r="P72" s="229">
        <f t="shared" ca="1" si="43"/>
        <v>398288.70983470668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188197.62060650589</v>
      </c>
      <c r="H73" s="87">
        <f ca="1">IF(G35="","",G35*OFFSET($C$58,0,MATCH(G$63,$D$63:$P$63,0)))</f>
        <v>240426.83635693192</v>
      </c>
      <c r="I73" s="77">
        <f ca="1">IF(I$63&gt;$J$1+1,"",IF(H73="","",H73*OFFSET($C$58,0,MATCH(H$63,$D$63:$P$63,0))))</f>
        <v>278337.33006249339</v>
      </c>
      <c r="J73" s="77">
        <f ca="1">IF(J$63&gt;$J$1+1,"",IF(I73="","",I73*OFFSET($C$58,0,MATCH(I$63,$D$63:$P$63,0))))</f>
        <v>312987.32362178096</v>
      </c>
      <c r="K73" s="77">
        <f t="shared" ca="1" si="48"/>
        <v>363099.64910246583</v>
      </c>
      <c r="L73" s="77">
        <f t="shared" ca="1" si="47"/>
        <v>397110.51812673325</v>
      </c>
      <c r="M73" s="77">
        <f t="shared" ca="1" si="46"/>
        <v>435473.36750327365</v>
      </c>
      <c r="N73" s="77">
        <f t="shared" ca="1" si="45"/>
        <v>464809.18063298264</v>
      </c>
      <c r="O73" s="77">
        <f t="shared" ca="1" si="44"/>
        <v>479907.60931305942</v>
      </c>
      <c r="P73" s="229">
        <f t="shared" ca="1" si="43"/>
        <v>485231.98329788109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147458.73186373687</v>
      </c>
      <c r="G74" s="87">
        <f ca="1">IF(F36="","",F36*OFFSET($C$58,0,MATCH(F$63,$D$63:$P$63,0)))</f>
        <v>188643.72322976554</v>
      </c>
      <c r="H74" s="77">
        <f ca="1">IF(H$63&gt;$J$1+1,"",IF(G74="","",G74*OFFSET($C$58,0,MATCH(G$63,$D$63:$P$63,0))))</f>
        <v>240996.74283106902</v>
      </c>
      <c r="I74" s="77">
        <f ca="1">IF(I$63&gt;$J$1+1,"",IF(H74="","",H74*OFFSET($C$58,0,MATCH(H$63,$D$63:$P$63,0))))</f>
        <v>278997.09936612123</v>
      </c>
      <c r="J74" s="77">
        <f ca="1">IF(J$63&gt;$J$1+1,"",IF(I74="","",I74*OFFSET($C$58,0,MATCH(I$63,$D$63:$P$63,0))))</f>
        <v>313729.22708296572</v>
      </c>
      <c r="K74" s="77">
        <f t="shared" ca="1" si="48"/>
        <v>363960.33854926791</v>
      </c>
      <c r="L74" s="77">
        <f t="shared" ca="1" si="47"/>
        <v>398051.82675374689</v>
      </c>
      <c r="M74" s="77">
        <f t="shared" ca="1" si="46"/>
        <v>436505.61122121691</v>
      </c>
      <c r="N74" s="77">
        <f t="shared" ca="1" si="45"/>
        <v>465910.9618038992</v>
      </c>
      <c r="O74" s="77">
        <f t="shared" ca="1" si="44"/>
        <v>481045.17971775896</v>
      </c>
      <c r="P74" s="229">
        <f t="shared" ca="1" si="43"/>
        <v>486382.17456991249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79252.333340266516</v>
      </c>
      <c r="F75" s="87">
        <f ca="1">IF(E37="","",E37*OFFSET($C$58,0,MATCH(E$63,$D$63:$P$63,0)))</f>
        <v>163847.47129663336</v>
      </c>
      <c r="G75" s="77">
        <f ca="1">IF(G$63&gt;$J$1+1,"",IF(F75="","",F75*OFFSET($C$58,0,MATCH(F$63,$D$63:$P$63,0))))</f>
        <v>209609.81175222059</v>
      </c>
      <c r="H75" s="77">
        <f ca="1">IF(H$63&gt;$J$1+1,"",IF(G75="","",G75*OFFSET($C$58,0,MATCH(G$63,$D$63:$P$63,0))))</f>
        <v>267781.40842879651</v>
      </c>
      <c r="I75" s="77">
        <f ca="1">IF(I$63&gt;$J$1+1,"",IF(H75="","",H75*OFFSET($C$58,0,MATCH(H$63,$D$63:$P$63,0))))</f>
        <v>310005.16993782902</v>
      </c>
      <c r="J75" s="77">
        <f ca="1">IF(J$63&gt;$J$1+1,"",IF(I75="","",I75*OFFSET($C$58,0,MATCH(I$63,$D$63:$P$63,0))))</f>
        <v>348597.46777757572</v>
      </c>
      <c r="K75" s="88">
        <f t="shared" ca="1" si="48"/>
        <v>404411.32491679426</v>
      </c>
      <c r="L75" s="88">
        <f t="shared" ca="1" si="47"/>
        <v>442291.78180424799</v>
      </c>
      <c r="M75" s="77">
        <f t="shared" ca="1" si="46"/>
        <v>485019.36576721678</v>
      </c>
      <c r="N75" s="77">
        <f t="shared" ca="1" si="45"/>
        <v>517692.86210526794</v>
      </c>
      <c r="O75" s="77">
        <f t="shared" ca="1" si="44"/>
        <v>534509.11505887099</v>
      </c>
      <c r="P75" s="229">
        <f t="shared" ca="1" si="43"/>
        <v>540439.26988792897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5242.3537549073662</v>
      </c>
      <c r="E76" s="90">
        <f ca="1">IF(D38="","",D38*OFFSET($C$58,0,MATCH(D$63,$D$63:$P$63,0)))</f>
        <v>34404.742004331878</v>
      </c>
      <c r="F76" s="91">
        <f ca="1">IF(F$63&gt;$J$1+1,"",IF(E76="","",E76*OFFSET($C$58,0,MATCH(E$63,$D$63:$P$63,0))))</f>
        <v>71128.883408644455</v>
      </c>
      <c r="G76" s="91">
        <f ca="1">IF(G$63&gt;$J$1+1,"",IF(F76="","",F76*OFFSET($C$58,0,MATCH(F$63,$D$63:$P$63,0))))</f>
        <v>90995.068422139011</v>
      </c>
      <c r="H76" s="91">
        <f ca="1">IF(H$63&gt;$J$1+1,"",IF(G76="","",G76*OFFSET($C$58,0,MATCH(G$63,$D$63:$P$63,0))))</f>
        <v>116248.31575612992</v>
      </c>
      <c r="I76" s="91">
        <f ca="1">IF(I$63&gt;$J$1+1,"",IF(H76="","",H76*OFFSET($C$58,0,MATCH(H$63,$D$63:$P$63,0))))</f>
        <v>134578.34542142201</v>
      </c>
      <c r="J76" s="91">
        <f ca="1">IF(J$63&gt;$J$1+1,"",IF(I76="","",I76*OFFSET($C$58,0,MATCH(I$63,$D$63:$P$63,0))))</f>
        <v>151331.89695195106</v>
      </c>
      <c r="K76" s="92">
        <f t="shared" ca="1" si="48"/>
        <v>175561.61075604678</v>
      </c>
      <c r="L76" s="92">
        <f t="shared" ca="1" si="47"/>
        <v>192006.14041580507</v>
      </c>
      <c r="M76" s="91">
        <f t="shared" ca="1" si="46"/>
        <v>210554.88769877594</v>
      </c>
      <c r="N76" s="91">
        <f t="shared" ca="1" si="45"/>
        <v>224738.99010322831</v>
      </c>
      <c r="O76" s="91">
        <f t="shared" ca="1" si="44"/>
        <v>232039.20222271606</v>
      </c>
      <c r="P76" s="230">
        <f t="shared" ca="1" si="43"/>
        <v>234613.58001502039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6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20726.587072424172</v>
      </c>
      <c r="E81" s="77">
        <f t="shared" si="51"/>
        <v>339052.75856170635</v>
      </c>
      <c r="F81" s="77">
        <f t="shared" si="51"/>
        <v>7236.9748369131948</v>
      </c>
      <c r="G81" s="77">
        <f t="shared" si="51"/>
        <v>848.61624726881882</v>
      </c>
      <c r="H81" s="77">
        <f t="shared" si="51"/>
        <v>2328.0674800646307</v>
      </c>
      <c r="I81" s="77">
        <f t="shared" si="51"/>
        <v>2291.7341803192085</v>
      </c>
      <c r="J81" s="77">
        <f t="shared" si="51"/>
        <v>3425.0745517269556</v>
      </c>
      <c r="K81" s="77">
        <f t="shared" si="51"/>
        <v>25764.38172750426</v>
      </c>
      <c r="L81" s="77">
        <f t="shared" si="51"/>
        <v>20.234199556487663</v>
      </c>
      <c r="M81" s="77">
        <f t="shared" si="51"/>
        <v>59.157249866063431</v>
      </c>
      <c r="N81" s="77">
        <f t="shared" si="51"/>
        <v>63.333001281725686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99015.176582764907</v>
      </c>
      <c r="E82" s="77">
        <f t="shared" si="53"/>
        <v>7036.6507430053643</v>
      </c>
      <c r="F82" s="77">
        <f t="shared" si="53"/>
        <v>5663.0981410186741</v>
      </c>
      <c r="G82" s="77">
        <f t="shared" si="53"/>
        <v>3774.0709714849131</v>
      </c>
      <c r="H82" s="77">
        <f t="shared" si="53"/>
        <v>984.55824450625607</v>
      </c>
      <c r="I82" s="77">
        <f t="shared" si="53"/>
        <v>617.42492246813799</v>
      </c>
      <c r="J82" s="77">
        <f t="shared" si="53"/>
        <v>67.565539077571628</v>
      </c>
      <c r="K82" s="77">
        <f t="shared" si="53"/>
        <v>274.72322157635654</v>
      </c>
      <c r="L82" s="77">
        <f t="shared" si="53"/>
        <v>9060.0011992710133</v>
      </c>
      <c r="M82" s="77">
        <f t="shared" si="53"/>
        <v>2287.2530165503831</v>
      </c>
      <c r="N82" s="77">
        <f t="shared" si="53"/>
        <v>46.777150586825215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552069.07675737923</v>
      </c>
      <c r="E83" s="77">
        <f t="shared" si="54"/>
        <v>13077.722478862688</v>
      </c>
      <c r="F83" s="77">
        <f t="shared" si="54"/>
        <v>829.689494971915</v>
      </c>
      <c r="G83" s="77">
        <f t="shared" si="54"/>
        <v>23580.155609054189</v>
      </c>
      <c r="H83" s="77">
        <f t="shared" si="54"/>
        <v>16606.191830229691</v>
      </c>
      <c r="I83" s="77">
        <f t="shared" si="54"/>
        <v>64.243729278800117</v>
      </c>
      <c r="J83" s="77">
        <f t="shared" si="54"/>
        <v>863.14063253092934</v>
      </c>
      <c r="K83" s="77">
        <f t="shared" si="54"/>
        <v>322.14940637365015</v>
      </c>
      <c r="L83" s="77">
        <f t="shared" si="54"/>
        <v>2147.8418347899751</v>
      </c>
      <c r="M83" s="77">
        <f t="shared" si="54"/>
        <v>833.83673061753689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241175.38315900805</v>
      </c>
      <c r="E84" s="77">
        <f t="shared" si="55"/>
        <v>0.22649883883377134</v>
      </c>
      <c r="F84" s="77">
        <f t="shared" si="55"/>
        <v>5214.4577978546913</v>
      </c>
      <c r="G84" s="77">
        <f t="shared" si="55"/>
        <v>22503.808365901059</v>
      </c>
      <c r="H84" s="77">
        <f t="shared" si="55"/>
        <v>6478.6459751127695</v>
      </c>
      <c r="I84" s="77">
        <f t="shared" si="55"/>
        <v>4201.1125736854738</v>
      </c>
      <c r="J84" s="77">
        <f t="shared" si="55"/>
        <v>3257.3538394139582</v>
      </c>
      <c r="K84" s="77">
        <f t="shared" si="55"/>
        <v>4814.110668901305</v>
      </c>
      <c r="L84" s="77">
        <f t="shared" si="55"/>
        <v>374.1846968908348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59010.688953255019</v>
      </c>
      <c r="E85" s="77">
        <f t="shared" si="56"/>
        <v>13499.274242086552</v>
      </c>
      <c r="F85" s="77">
        <f t="shared" si="56"/>
        <v>8287.9097142339742</v>
      </c>
      <c r="G85" s="77">
        <f t="shared" si="56"/>
        <v>71890.51676414565</v>
      </c>
      <c r="H85" s="77">
        <f t="shared" si="56"/>
        <v>2960.6493875970828</v>
      </c>
      <c r="I85" s="77">
        <f t="shared" si="56"/>
        <v>2733.0579625127971</v>
      </c>
      <c r="J85" s="77">
        <f t="shared" si="56"/>
        <v>1871.5462914994582</v>
      </c>
      <c r="K85" s="77">
        <f t="shared" si="56"/>
        <v>564.92302909965224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113522.22038389297</v>
      </c>
      <c r="E86" s="77">
        <f t="shared" si="57"/>
        <v>15890.691404322055</v>
      </c>
      <c r="F86" s="77">
        <f t="shared" si="57"/>
        <v>20548.089200833878</v>
      </c>
      <c r="G86" s="77">
        <f t="shared" si="57"/>
        <v>91487.849655088809</v>
      </c>
      <c r="H86" s="77">
        <f t="shared" si="57"/>
        <v>5.6976153866310018</v>
      </c>
      <c r="I86" s="77">
        <f t="shared" si="57"/>
        <v>3674.5455427360203</v>
      </c>
      <c r="J86" s="77">
        <f t="shared" si="57"/>
        <v>5368.8372723359498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3410051.8818175034</v>
      </c>
      <c r="E87" s="77">
        <f t="shared" si="58"/>
        <v>5541.6384292520188</v>
      </c>
      <c r="F87" s="77">
        <f t="shared" si="58"/>
        <v>7913.7019566328136</v>
      </c>
      <c r="G87" s="77">
        <f t="shared" si="58"/>
        <v>2610.3498351715657</v>
      </c>
      <c r="H87" s="77">
        <f t="shared" si="58"/>
        <v>1836.6516413698037</v>
      </c>
      <c r="I87" s="77">
        <f t="shared" si="58"/>
        <v>398.33541845168105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163833.91287778199</v>
      </c>
      <c r="E88" s="77">
        <f t="shared" si="59"/>
        <v>100.9225618517265</v>
      </c>
      <c r="F88" s="77">
        <f t="shared" si="59"/>
        <v>4148.7164347996504</v>
      </c>
      <c r="G88" s="77">
        <f t="shared" si="59"/>
        <v>2368.7390007031327</v>
      </c>
      <c r="H88" s="77">
        <f t="shared" si="59"/>
        <v>4109.5601412517362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229457.01326208311</v>
      </c>
      <c r="E89" s="77">
        <f t="shared" si="60"/>
        <v>801870.34535524214</v>
      </c>
      <c r="F89" s="77">
        <f t="shared" si="60"/>
        <v>247.8414191331544</v>
      </c>
      <c r="G89" s="77">
        <f t="shared" si="60"/>
        <v>5704.3056744211008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899922.01933880453</v>
      </c>
      <c r="E90" s="77">
        <f t="shared" si="61"/>
        <v>96143.25663218298</v>
      </c>
      <c r="F90" s="77">
        <f t="shared" si="61"/>
        <v>8737.8053646646604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1804621.3557222143</v>
      </c>
      <c r="E91" s="77">
        <f t="shared" si="62"/>
        <v>1781.2909200329593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100654.42565187432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699459.97650718049</v>
      </c>
      <c r="E93" s="98">
        <f t="shared" si="64"/>
        <v>129399.47778273835</v>
      </c>
      <c r="F93" s="98">
        <f t="shared" si="64"/>
        <v>7647.5871512285121</v>
      </c>
      <c r="G93" s="98">
        <f t="shared" si="64"/>
        <v>28096.051515404903</v>
      </c>
      <c r="H93" s="98">
        <f t="shared" si="64"/>
        <v>5044.2889022169429</v>
      </c>
      <c r="I93" s="98">
        <f t="shared" si="64"/>
        <v>2330.0757215753533</v>
      </c>
      <c r="J93" s="98">
        <f t="shared" si="64"/>
        <v>2970.7036253169645</v>
      </c>
      <c r="K93" s="98">
        <f t="shared" si="64"/>
        <v>7935.0720133638069</v>
      </c>
      <c r="L93" s="98">
        <f t="shared" si="64"/>
        <v>3867.42064350277</v>
      </c>
      <c r="M93" s="99">
        <f t="shared" si="64"/>
        <v>1590.1234985169917</v>
      </c>
      <c r="N93" s="99">
        <f t="shared" si="64"/>
        <v>110.1101518685509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699459.97650718049</v>
      </c>
      <c r="E94" s="99">
        <f t="shared" si="65"/>
        <v>129399.47778273835</v>
      </c>
      <c r="F94" s="99">
        <f t="shared" si="65"/>
        <v>7647.5871512285121</v>
      </c>
      <c r="G94" s="99">
        <f t="shared" si="65"/>
        <v>28096.051515404903</v>
      </c>
      <c r="H94" s="99">
        <f t="shared" si="65"/>
        <v>5044.2889022169429</v>
      </c>
      <c r="I94" s="99">
        <f t="shared" si="65"/>
        <v>2330.0757215753533</v>
      </c>
      <c r="J94" s="99">
        <f t="shared" si="65"/>
        <v>2970.7036253169645</v>
      </c>
      <c r="K94" s="99">
        <f t="shared" si="65"/>
        <v>7935.0720133638069</v>
      </c>
      <c r="L94" s="99">
        <f t="shared" si="65"/>
        <v>3867.42064350277</v>
      </c>
      <c r="M94" s="100">
        <f t="shared" si="65"/>
        <v>1590.1234985169917</v>
      </c>
      <c r="N94" s="100">
        <f t="shared" si="65"/>
        <v>110.1101518685509</v>
      </c>
      <c r="O94" s="100">
        <f t="shared" si="65"/>
        <v>7.6247194358317856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6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1.3529929463308972E-5</v>
      </c>
      <c r="P100" s="136">
        <f t="shared" ca="1" si="68"/>
        <v>0</v>
      </c>
      <c r="Q100" s="292">
        <f t="shared" ca="1" si="69"/>
        <v>1.3529929463308972E-5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1.0637383125825181E-4</v>
      </c>
      <c r="O101" s="136">
        <f t="shared" ca="1" si="68"/>
        <v>7.4392761531120162E-6</v>
      </c>
      <c r="P101" s="136">
        <f t="shared" ca="1" si="68"/>
        <v>0</v>
      </c>
      <c r="Q101" s="292">
        <f t="shared" ca="1" si="69"/>
        <v>1.1381310741136384E-4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1.7228689713132698E-3</v>
      </c>
      <c r="N102" s="136">
        <f t="shared" ca="1" si="68"/>
        <v>1.1945270144581866E-4</v>
      </c>
      <c r="O102" s="136">
        <f t="shared" ca="1" si="68"/>
        <v>8.3539496770898984E-6</v>
      </c>
      <c r="P102" s="136">
        <f t="shared" ca="1" si="68"/>
        <v>0</v>
      </c>
      <c r="Q102" s="292">
        <f t="shared" ca="1" si="69"/>
        <v>1.8506756224361783E-3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2.8662326817669764E-3</v>
      </c>
      <c r="M103" s="136">
        <f t="shared" ca="1" si="68"/>
        <v>1.1343443243267185E-3</v>
      </c>
      <c r="N103" s="136">
        <f t="shared" ca="1" si="68"/>
        <v>7.8648171257778314E-5</v>
      </c>
      <c r="O103" s="136">
        <f t="shared" ca="1" si="68"/>
        <v>5.5002763179921916E-6</v>
      </c>
      <c r="P103" s="136">
        <f t="shared" ca="1" si="68"/>
        <v>0</v>
      </c>
      <c r="Q103" s="292">
        <f t="shared" ca="1" si="69"/>
        <v>4.0847254536694657E-3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1.3280418822085428E-2</v>
      </c>
      <c r="L104" s="136">
        <f t="shared" ca="1" si="68"/>
        <v>5.8866396596779771E-3</v>
      </c>
      <c r="M104" s="136">
        <f t="shared" ca="1" si="68"/>
        <v>2.3297048874607569E-3</v>
      </c>
      <c r="N104" s="136">
        <f t="shared" ca="1" si="68"/>
        <v>1.6152681777453225E-4</v>
      </c>
      <c r="O104" s="136">
        <f t="shared" ca="1" si="68"/>
        <v>1.1296411808660245E-5</v>
      </c>
      <c r="P104" s="136">
        <f t="shared" ca="1" si="68"/>
        <v>0</v>
      </c>
      <c r="Q104" s="292">
        <f t="shared" ca="1" si="69"/>
        <v>2.1669586598807352E-2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6.6855484878852595E-3</v>
      </c>
      <c r="K105" s="136">
        <f t="shared" ca="1" si="68"/>
        <v>1.7320345381751118E-2</v>
      </c>
      <c r="L105" s="136">
        <f t="shared" ca="1" si="68"/>
        <v>7.6773657073208046E-3</v>
      </c>
      <c r="M105" s="136">
        <f t="shared" ca="1" si="68"/>
        <v>3.0384051759926012E-3</v>
      </c>
      <c r="N105" s="136">
        <f t="shared" ca="1" si="68"/>
        <v>2.1066355735840792E-4</v>
      </c>
      <c r="O105" s="136">
        <f t="shared" ca="1" si="68"/>
        <v>1.4732799975788943E-5</v>
      </c>
      <c r="P105" s="136">
        <f t="shared" ca="1" si="68"/>
        <v>0</v>
      </c>
      <c r="Q105" s="292">
        <f t="shared" ca="1" si="69"/>
        <v>3.4947061110283985E-2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5.2055319970253037E-3</v>
      </c>
      <c r="J106" s="136">
        <f t="shared" ca="1" si="68"/>
        <v>5.5451275676887141E-3</v>
      </c>
      <c r="K106" s="136">
        <f t="shared" ca="1" si="68"/>
        <v>1.4365840713335109E-2</v>
      </c>
      <c r="L106" s="136">
        <f t="shared" ca="1" si="68"/>
        <v>6.367760597060409E-3</v>
      </c>
      <c r="M106" s="136">
        <f t="shared" ca="1" si="68"/>
        <v>2.5201139941973612E-3</v>
      </c>
      <c r="N106" s="136">
        <f t="shared" ca="1" si="68"/>
        <v>1.7472856588091041E-4</v>
      </c>
      <c r="O106" s="136">
        <f t="shared" ca="1" si="68"/>
        <v>1.2219678825608571E-5</v>
      </c>
      <c r="P106" s="136">
        <f t="shared" ca="1" si="68"/>
        <v>0</v>
      </c>
      <c r="Q106" s="292">
        <f t="shared" ca="1" si="69"/>
        <v>3.4191323114013412E-2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1.9071787674298145E-2</v>
      </c>
      <c r="I107" s="136">
        <f t="shared" ca="1" si="68"/>
        <v>8.0656508484399109E-3</v>
      </c>
      <c r="J107" s="136">
        <f t="shared" ca="1" si="68"/>
        <v>8.5918332452080051E-3</v>
      </c>
      <c r="K107" s="136">
        <f t="shared" ca="1" si="68"/>
        <v>2.2258984365916425E-2</v>
      </c>
      <c r="L107" s="136">
        <f t="shared" ca="1" si="68"/>
        <v>9.8664523994266545E-3</v>
      </c>
      <c r="M107" s="136">
        <f t="shared" ca="1" si="68"/>
        <v>3.9047612399806058E-3</v>
      </c>
      <c r="N107" s="136">
        <f t="shared" ca="1" si="68"/>
        <v>2.7073113880567769E-4</v>
      </c>
      <c r="O107" s="136">
        <f t="shared" ca="1" si="68"/>
        <v>1.8933638856461703E-5</v>
      </c>
      <c r="P107" s="136">
        <f t="shared" ca="1" si="68"/>
        <v>0</v>
      </c>
      <c r="Q107" s="292">
        <f t="shared" ca="1" si="69"/>
        <v>7.2049134550931884E-2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9.1473129006693826E-2</v>
      </c>
      <c r="H108" s="136">
        <f t="shared" ca="1" si="68"/>
        <v>1.5654528078324303E-2</v>
      </c>
      <c r="I108" s="136">
        <f t="shared" ca="1" si="68"/>
        <v>6.6204573914704834E-3</v>
      </c>
      <c r="J108" s="136">
        <f t="shared" ca="1" si="68"/>
        <v>7.0523590697608076E-3</v>
      </c>
      <c r="K108" s="136">
        <f t="shared" ca="1" si="68"/>
        <v>1.8270646763796028E-2</v>
      </c>
      <c r="L108" s="136">
        <f t="shared" ca="1" si="68"/>
        <v>8.0985935224322791E-3</v>
      </c>
      <c r="M108" s="136">
        <f t="shared" ca="1" si="68"/>
        <v>3.2051108954409191E-3</v>
      </c>
      <c r="N108" s="136">
        <f t="shared" ca="1" si="68"/>
        <v>2.2222186438357374E-4</v>
      </c>
      <c r="O108" s="136">
        <f t="shared" ca="1" si="68"/>
        <v>1.5541132596750107E-5</v>
      </c>
      <c r="P108" s="136">
        <f t="shared" ca="1" si="68"/>
        <v>0</v>
      </c>
      <c r="Q108" s="292">
        <f t="shared" ca="1" si="69"/>
        <v>0.15061258772489897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3.1689122304446184E-2</v>
      </c>
      <c r="G109" s="136">
        <f t="shared" ca="1" si="68"/>
        <v>9.1256814346926673E-2</v>
      </c>
      <c r="H109" s="136">
        <f t="shared" ca="1" si="68"/>
        <v>1.5617508420728133E-2</v>
      </c>
      <c r="I109" s="136">
        <f t="shared" ca="1" si="68"/>
        <v>6.604801405896467E-3</v>
      </c>
      <c r="J109" s="136">
        <f t="shared" ca="1" si="68"/>
        <v>7.0356817277993288E-3</v>
      </c>
      <c r="K109" s="136">
        <f t="shared" ca="1" si="68"/>
        <v>1.8227440537209556E-2</v>
      </c>
      <c r="L109" s="136">
        <f t="shared" ca="1" si="68"/>
        <v>8.0794420566256461E-3</v>
      </c>
      <c r="M109" s="136">
        <f t="shared" ca="1" si="68"/>
        <v>3.1975314840838138E-3</v>
      </c>
      <c r="N109" s="136">
        <f t="shared" ca="1" si="68"/>
        <v>2.2169635653762E-4</v>
      </c>
      <c r="O109" s="136">
        <f t="shared" ca="1" si="68"/>
        <v>1.5504381095554425E-5</v>
      </c>
      <c r="P109" s="136">
        <f t="shared" ca="1" si="68"/>
        <v>0</v>
      </c>
      <c r="Q109" s="292">
        <f t="shared" ca="1" si="69"/>
        <v>0.18194554302134897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0.38200152337362525</v>
      </c>
      <c r="F110" s="136">
        <f t="shared" ca="1" si="68"/>
        <v>2.8519437937669947E-2</v>
      </c>
      <c r="G110" s="136">
        <f t="shared" ca="1" si="68"/>
        <v>8.2128909351064094E-2</v>
      </c>
      <c r="H110" s="136">
        <f t="shared" ca="1" si="68"/>
        <v>1.4055377042850474E-2</v>
      </c>
      <c r="I110" s="136">
        <f t="shared" ca="1" si="68"/>
        <v>5.9441603328871844E-3</v>
      </c>
      <c r="J110" s="136">
        <f t="shared" ca="1" si="68"/>
        <v>6.3319421237810194E-3</v>
      </c>
      <c r="K110" s="136">
        <f t="shared" ca="1" si="68"/>
        <v>1.6404252354145544E-2</v>
      </c>
      <c r="L110" s="136">
        <f t="shared" ca="1" si="68"/>
        <v>7.2713009874876217E-3</v>
      </c>
      <c r="M110" s="136">
        <f t="shared" ca="1" si="68"/>
        <v>2.8777004247062792E-3</v>
      </c>
      <c r="N110" s="136">
        <f t="shared" ca="1" si="68"/>
        <v>1.9952131903618848E-4</v>
      </c>
      <c r="O110" s="136">
        <f t="shared" ca="1" si="68"/>
        <v>1.3953565206651606E-5</v>
      </c>
      <c r="P110" s="136">
        <f t="shared" ca="1" si="68"/>
        <v>0</v>
      </c>
      <c r="Q110" s="292">
        <f t="shared" ca="1" si="69"/>
        <v>0.54574807881246012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3.0977943394263727</v>
      </c>
      <c r="E111" s="137">
        <f t="shared" ca="1" si="68"/>
        <v>0.87995172476760075</v>
      </c>
      <c r="F111" s="137">
        <f t="shared" ca="1" si="68"/>
        <v>6.5695362628462026E-2</v>
      </c>
      <c r="G111" s="137">
        <f t="shared" ca="1" si="68"/>
        <v>0.18918635401897599</v>
      </c>
      <c r="H111" s="137">
        <f t="shared" ca="1" si="68"/>
        <v>3.2376973688187004E-2</v>
      </c>
      <c r="I111" s="137">
        <f t="shared" ca="1" si="68"/>
        <v>1.3692547849091567E-2</v>
      </c>
      <c r="J111" s="137">
        <f t="shared" ca="1" si="68"/>
        <v>1.4585814589802315E-2</v>
      </c>
      <c r="K111" s="137">
        <f t="shared" ca="1" si="68"/>
        <v>3.7787676931421335E-2</v>
      </c>
      <c r="L111" s="137">
        <f t="shared" ca="1" si="68"/>
        <v>1.6749655312201454E-2</v>
      </c>
      <c r="M111" s="137">
        <f t="shared" ca="1" si="68"/>
        <v>6.6288674184370594E-3</v>
      </c>
      <c r="N111" s="137">
        <f t="shared" ca="1" si="68"/>
        <v>4.5960321640414346E-4</v>
      </c>
      <c r="O111" s="137">
        <f t="shared" ca="1" si="68"/>
        <v>3.2142447134277607E-5</v>
      </c>
      <c r="P111" s="137">
        <f t="shared" ca="1" si="68"/>
        <v>0</v>
      </c>
      <c r="Q111" s="293">
        <f t="shared" ca="1" si="69"/>
        <v>4.3549410622940901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6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1.8716180360116502E-5</v>
      </c>
      <c r="P117" s="296" t="str">
        <f t="shared" ca="1" si="76"/>
        <v/>
      </c>
      <c r="Q117" s="292">
        <f t="shared" ca="1" si="74"/>
        <v>1.8716180360116502E-5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1.1228960300003368E-4</v>
      </c>
      <c r="O118" s="296">
        <f t="shared" ca="1" si="77"/>
        <v>1.8716180360116502E-5</v>
      </c>
      <c r="P118" s="296" t="str">
        <f t="shared" ca="1" si="77"/>
        <v/>
      </c>
      <c r="Q118" s="292">
        <f t="shared" ca="1" si="74"/>
        <v>1.3100578336015017E-4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7.8786980545426434E-4</v>
      </c>
      <c r="N119" s="296">
        <f t="shared" ca="1" si="78"/>
        <v>1.1228960300003368E-4</v>
      </c>
      <c r="O119" s="296">
        <f t="shared" ca="1" si="78"/>
        <v>1.8716180360116502E-5</v>
      </c>
      <c r="P119" s="296" t="str">
        <f t="shared" ca="1" si="78"/>
        <v/>
      </c>
      <c r="Q119" s="292">
        <f t="shared" ca="1" si="74"/>
        <v>9.1887558881441453E-4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1.3660661105997858E-3</v>
      </c>
      <c r="M120" s="296">
        <f t="shared" ca="1" si="79"/>
        <v>7.8786980545426434E-4</v>
      </c>
      <c r="N120" s="296">
        <f t="shared" ca="1" si="79"/>
        <v>1.1228960300003368E-4</v>
      </c>
      <c r="O120" s="296">
        <f t="shared" ca="1" si="79"/>
        <v>1.8716180360116502E-5</v>
      </c>
      <c r="P120" s="296" t="str">
        <f t="shared" ca="1" si="79"/>
        <v/>
      </c>
      <c r="Q120" s="292">
        <f t="shared" ca="1" si="74"/>
        <v>2.2849416994142006E-3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2.0871379754211512E-3</v>
      </c>
      <c r="L121" s="296">
        <f t="shared" ca="1" si="80"/>
        <v>1.3660661105997858E-3</v>
      </c>
      <c r="M121" s="296">
        <f t="shared" ca="1" si="80"/>
        <v>7.8786980545426434E-4</v>
      </c>
      <c r="N121" s="296">
        <f t="shared" ca="1" si="80"/>
        <v>1.1228960300003368E-4</v>
      </c>
      <c r="O121" s="296">
        <f t="shared" ca="1" si="80"/>
        <v>1.8716180360116502E-5</v>
      </c>
      <c r="P121" s="296" t="str">
        <f t="shared" ca="1" si="80"/>
        <v/>
      </c>
      <c r="Q121" s="292">
        <f t="shared" ca="1" si="74"/>
        <v>4.3720796748353517E-3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6.9620734325815943E-4</v>
      </c>
      <c r="K122" s="296">
        <f t="shared" ca="1" si="81"/>
        <v>2.0871379754211512E-3</v>
      </c>
      <c r="L122" s="296">
        <f t="shared" ca="1" si="81"/>
        <v>1.3660661105997858E-3</v>
      </c>
      <c r="M122" s="296">
        <f t="shared" ca="1" si="81"/>
        <v>7.8786980545426434E-4</v>
      </c>
      <c r="N122" s="296">
        <f t="shared" ca="1" si="81"/>
        <v>1.1228960300003368E-4</v>
      </c>
      <c r="O122" s="296">
        <f t="shared" ca="1" si="81"/>
        <v>1.8716180360116502E-5</v>
      </c>
      <c r="P122" s="296" t="str">
        <f t="shared" ca="1" si="81"/>
        <v/>
      </c>
      <c r="Q122" s="292">
        <f t="shared" ca="1" si="74"/>
        <v>5.0682870180935114E-3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5.9192890166294497E-4</v>
      </c>
      <c r="J123" s="296">
        <f t="shared" ca="1" si="82"/>
        <v>6.9620734325815943E-4</v>
      </c>
      <c r="K123" s="296">
        <f t="shared" ca="1" si="82"/>
        <v>2.0871379754211512E-3</v>
      </c>
      <c r="L123" s="296">
        <f t="shared" ca="1" si="82"/>
        <v>1.3660661105997858E-3</v>
      </c>
      <c r="M123" s="296">
        <f t="shared" ca="1" si="82"/>
        <v>7.8786980545426434E-4</v>
      </c>
      <c r="N123" s="296">
        <f t="shared" ca="1" si="82"/>
        <v>1.1228960300003368E-4</v>
      </c>
      <c r="O123" s="296">
        <f t="shared" ca="1" si="82"/>
        <v>1.8716180360116502E-5</v>
      </c>
      <c r="P123" s="296" t="str">
        <f t="shared" ca="1" si="82"/>
        <v/>
      </c>
      <c r="Q123" s="292">
        <f t="shared" ca="1" si="74"/>
        <v>5.6602159197564556E-3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1.2567497937886159E-3</v>
      </c>
      <c r="I124" s="296">
        <f t="shared" ca="1" si="83"/>
        <v>5.9192890166294497E-4</v>
      </c>
      <c r="J124" s="296">
        <f t="shared" ca="1" si="83"/>
        <v>6.9620734325815943E-4</v>
      </c>
      <c r="K124" s="296">
        <f t="shared" ca="1" si="83"/>
        <v>2.0871379754211512E-3</v>
      </c>
      <c r="L124" s="296">
        <f t="shared" ca="1" si="83"/>
        <v>1.3660661105997858E-3</v>
      </c>
      <c r="M124" s="296">
        <f t="shared" ca="1" si="83"/>
        <v>7.8786980545426434E-4</v>
      </c>
      <c r="N124" s="296">
        <f t="shared" ca="1" si="83"/>
        <v>1.1228960300003368E-4</v>
      </c>
      <c r="O124" s="296">
        <f t="shared" ca="1" si="83"/>
        <v>1.8716180360116502E-5</v>
      </c>
      <c r="P124" s="296" t="str">
        <f t="shared" ca="1" si="83"/>
        <v/>
      </c>
      <c r="Q124" s="292">
        <f t="shared" ca="1" si="74"/>
        <v>6.9169657135450717E-3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6.889499079874772E-3</v>
      </c>
      <c r="H125" s="296">
        <f t="shared" ca="1" si="84"/>
        <v>1.2567497937886159E-3</v>
      </c>
      <c r="I125" s="296">
        <f t="shared" ca="1" si="84"/>
        <v>5.9192890166294497E-4</v>
      </c>
      <c r="J125" s="296">
        <f t="shared" ca="1" si="84"/>
        <v>6.9620734325815943E-4</v>
      </c>
      <c r="K125" s="296">
        <f t="shared" ca="1" si="84"/>
        <v>2.0871379754211512E-3</v>
      </c>
      <c r="L125" s="296">
        <f t="shared" ca="1" si="84"/>
        <v>1.3660661105997858E-3</v>
      </c>
      <c r="M125" s="296">
        <f t="shared" ca="1" si="84"/>
        <v>7.8786980545426434E-4</v>
      </c>
      <c r="N125" s="296">
        <f t="shared" ca="1" si="84"/>
        <v>1.1228960300003368E-4</v>
      </c>
      <c r="O125" s="296">
        <f t="shared" ca="1" si="84"/>
        <v>1.8716180360116502E-5</v>
      </c>
      <c r="P125" s="296" t="str">
        <f t="shared" ca="1" si="84"/>
        <v/>
      </c>
      <c r="Q125" s="292">
        <f t="shared" ca="1" si="74"/>
        <v>1.3806464793419841E-2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2.2248255554901232E-3</v>
      </c>
      <c r="G126" s="296">
        <f t="shared" ca="1" si="85"/>
        <v>6.889499079874772E-3</v>
      </c>
      <c r="H126" s="296">
        <f t="shared" ca="1" si="85"/>
        <v>1.2567497937886159E-3</v>
      </c>
      <c r="I126" s="296">
        <f t="shared" ca="1" si="85"/>
        <v>5.9192890166294497E-4</v>
      </c>
      <c r="J126" s="296">
        <f t="shared" ca="1" si="85"/>
        <v>6.9620734325815943E-4</v>
      </c>
      <c r="K126" s="296">
        <f t="shared" ca="1" si="85"/>
        <v>2.0871379754211512E-3</v>
      </c>
      <c r="L126" s="296">
        <f t="shared" ca="1" si="85"/>
        <v>1.3660661105997858E-3</v>
      </c>
      <c r="M126" s="296">
        <f t="shared" ca="1" si="85"/>
        <v>7.8786980545426434E-4</v>
      </c>
      <c r="N126" s="296">
        <f t="shared" ca="1" si="85"/>
        <v>1.1228960300003368E-4</v>
      </c>
      <c r="O126" s="296">
        <f t="shared" ca="1" si="85"/>
        <v>1.8716180360116502E-5</v>
      </c>
      <c r="P126" s="296" t="str">
        <f t="shared" ca="1" si="85"/>
        <v/>
      </c>
      <c r="Q126" s="292">
        <f t="shared" ca="1" si="74"/>
        <v>1.6031290348909967E-2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2.7845303741289414E-2</v>
      </c>
      <c r="F127" s="296">
        <f t="shared" ca="1" si="86"/>
        <v>2.2248255554901232E-3</v>
      </c>
      <c r="G127" s="296">
        <f t="shared" ca="1" si="86"/>
        <v>6.889499079874772E-3</v>
      </c>
      <c r="H127" s="296">
        <f t="shared" ca="1" si="86"/>
        <v>1.2567497937886159E-3</v>
      </c>
      <c r="I127" s="296">
        <f t="shared" ca="1" si="86"/>
        <v>5.9192890166294497E-4</v>
      </c>
      <c r="J127" s="296">
        <f t="shared" ca="1" si="86"/>
        <v>6.9620734325815943E-4</v>
      </c>
      <c r="K127" s="296">
        <f t="shared" ca="1" si="86"/>
        <v>2.0871379754211512E-3</v>
      </c>
      <c r="L127" s="296">
        <f t="shared" ca="1" si="86"/>
        <v>1.3660661105997858E-3</v>
      </c>
      <c r="M127" s="296">
        <f t="shared" ca="1" si="86"/>
        <v>7.8786980545426434E-4</v>
      </c>
      <c r="N127" s="296">
        <f t="shared" ca="1" si="86"/>
        <v>1.1228960300003368E-4</v>
      </c>
      <c r="O127" s="296">
        <f t="shared" ca="1" si="86"/>
        <v>1.8716180360116502E-5</v>
      </c>
      <c r="P127" s="296" t="str">
        <f t="shared" ca="1" si="86"/>
        <v/>
      </c>
      <c r="Q127" s="292">
        <f t="shared" ca="1" si="74"/>
        <v>4.3876594090199374E-2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9.1366967784262912E-2</v>
      </c>
      <c r="E128" s="297">
        <f t="shared" ca="1" si="87"/>
        <v>2.7845303741289414E-2</v>
      </c>
      <c r="F128" s="297">
        <f t="shared" ca="1" si="87"/>
        <v>2.2248255554901232E-3</v>
      </c>
      <c r="G128" s="297">
        <f t="shared" ca="1" si="87"/>
        <v>6.889499079874772E-3</v>
      </c>
      <c r="H128" s="297">
        <f t="shared" ca="1" si="87"/>
        <v>1.2567497937886159E-3</v>
      </c>
      <c r="I128" s="297">
        <f t="shared" ca="1" si="87"/>
        <v>5.9192890166294497E-4</v>
      </c>
      <c r="J128" s="297">
        <f t="shared" ca="1" si="87"/>
        <v>6.9620734325815943E-4</v>
      </c>
      <c r="K128" s="297">
        <f t="shared" ca="1" si="87"/>
        <v>2.0871379754211512E-3</v>
      </c>
      <c r="L128" s="297">
        <f t="shared" ca="1" si="87"/>
        <v>1.3660661105997858E-3</v>
      </c>
      <c r="M128" s="297">
        <f t="shared" ca="1" si="87"/>
        <v>7.8786980545426434E-4</v>
      </c>
      <c r="N128" s="297">
        <f t="shared" ca="1" si="87"/>
        <v>1.1228960300003368E-4</v>
      </c>
      <c r="O128" s="297">
        <f t="shared" ca="1" si="87"/>
        <v>1.8716180360116502E-5</v>
      </c>
      <c r="P128" s="297" t="str">
        <f t="shared" ca="1" si="87"/>
        <v/>
      </c>
      <c r="Q128" s="293">
        <f t="shared" ca="1" si="74"/>
        <v>0.13524356187446229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6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402916.32413877104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5814204.8142081397</v>
      </c>
      <c r="F134" s="35">
        <f t="shared" ca="1" si="89"/>
        <v>10574386.459435292</v>
      </c>
      <c r="G134" s="35">
        <f t="shared" ca="1" si="89"/>
        <v>9416597.4254313223</v>
      </c>
      <c r="H134" s="35">
        <f t="shared" ca="1" si="89"/>
        <v>14302150.741798284</v>
      </c>
      <c r="I134" s="35">
        <f t="shared" ca="1" si="89"/>
        <v>6963784.8153835442</v>
      </c>
      <c r="J134" s="35">
        <f t="shared" ca="1" si="89"/>
        <v>5339499.6980032632</v>
      </c>
      <c r="K134" s="35">
        <f t="shared" ca="1" si="89"/>
        <v>6437630.8202641988</v>
      </c>
      <c r="L134" s="35">
        <f t="shared" ca="1" si="89"/>
        <v>4154815.7550612823</v>
      </c>
      <c r="M134" s="35">
        <f t="shared" ca="1" si="89"/>
        <v>5061779.1548807593</v>
      </c>
      <c r="N134" s="35">
        <f t="shared" ca="1" si="89"/>
        <v>5073777.5688462295</v>
      </c>
      <c r="O134" s="35">
        <f t="shared" ca="1" si="89"/>
        <v>5637683.2627669899</v>
      </c>
      <c r="P134" s="130">
        <f t="shared" ca="1" si="89"/>
        <v>2447411.0727423783</v>
      </c>
      <c r="Q134" s="294">
        <f ca="1"/>
        <v>557360.96873723913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10574386.459435292</v>
      </c>
      <c r="F135" s="35">
        <f t="shared" ca="1" si="89"/>
        <v>134614944.70641544</v>
      </c>
      <c r="G135" s="35">
        <f t="shared" ca="1" si="89"/>
        <v>119875961.27772945</v>
      </c>
      <c r="H135" s="35">
        <f t="shared" ca="1" si="89"/>
        <v>182070443.39410418</v>
      </c>
      <c r="I135" s="35">
        <f t="shared" ca="1" si="89"/>
        <v>88650959.700246602</v>
      </c>
      <c r="J135" s="35">
        <f t="shared" ca="1" si="89"/>
        <v>67973348.559176505</v>
      </c>
      <c r="K135" s="35">
        <f t="shared" ca="1" si="89"/>
        <v>81952869.817513809</v>
      </c>
      <c r="L135" s="35">
        <f t="shared" ca="1" si="89"/>
        <v>52891985.296590611</v>
      </c>
      <c r="M135" s="35">
        <f t="shared" ca="1" si="89"/>
        <v>64437887.121325091</v>
      </c>
      <c r="N135" s="35">
        <f t="shared" ca="1" si="89"/>
        <v>64590630.340870015</v>
      </c>
      <c r="O135" s="35">
        <f t="shared" ca="1" si="89"/>
        <v>71769310.077796325</v>
      </c>
      <c r="P135" s="130">
        <f t="shared" ca="1" si="89"/>
        <v>31156238.472551383</v>
      </c>
      <c r="Q135" s="294">
        <f ca="1"/>
        <v>1013681.2288466815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9416597.4254313223</v>
      </c>
      <c r="F136" s="35">
        <f t="shared" ca="1" si="89"/>
        <v>119875961.27772945</v>
      </c>
      <c r="G136" s="35">
        <f t="shared" ca="1" si="89"/>
        <v>748750583.90447533</v>
      </c>
      <c r="H136" s="35">
        <f t="shared" ca="1" si="89"/>
        <v>1137220084.4107747</v>
      </c>
      <c r="I136" s="35">
        <f t="shared" ca="1" si="89"/>
        <v>553717835.76748967</v>
      </c>
      <c r="J136" s="35">
        <f t="shared" ca="1" si="89"/>
        <v>424564557.24022728</v>
      </c>
      <c r="K136" s="35">
        <f t="shared" ca="1" si="89"/>
        <v>511881268.55847615</v>
      </c>
      <c r="L136" s="35">
        <f t="shared" ca="1" si="89"/>
        <v>330365691.77482432</v>
      </c>
      <c r="M136" s="35">
        <f t="shared" ca="1" si="89"/>
        <v>402481907.91047549</v>
      </c>
      <c r="N136" s="35">
        <f t="shared" ca="1" si="89"/>
        <v>403435948.85081673</v>
      </c>
      <c r="O136" s="35">
        <f t="shared" ca="1" si="89"/>
        <v>448274301.65646273</v>
      </c>
      <c r="P136" s="130">
        <f t="shared" ca="1" si="89"/>
        <v>194603250.72633097</v>
      </c>
      <c r="Q136" s="294">
        <f ca="1"/>
        <v>902693.32281198655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14302150.741798284</v>
      </c>
      <c r="F137" s="35">
        <f t="shared" ca="1" si="89"/>
        <v>182070443.39410418</v>
      </c>
      <c r="G137" s="35">
        <f t="shared" ca="1" si="89"/>
        <v>1137220084.4107747</v>
      </c>
      <c r="H137" s="35">
        <f t="shared" ca="1" si="89"/>
        <v>4295070310.3720074</v>
      </c>
      <c r="I137" s="35">
        <f t="shared" ca="1" si="89"/>
        <v>2091290040.8021102</v>
      </c>
      <c r="J137" s="35">
        <f t="shared" ca="1" si="89"/>
        <v>1603501951.5009363</v>
      </c>
      <c r="K137" s="35">
        <f t="shared" ca="1" si="89"/>
        <v>1933281050.1321819</v>
      </c>
      <c r="L137" s="35">
        <f t="shared" ca="1" si="89"/>
        <v>1247730227.2081766</v>
      </c>
      <c r="M137" s="35">
        <f t="shared" ca="1" si="89"/>
        <v>1520099861.7816753</v>
      </c>
      <c r="N137" s="35">
        <f t="shared" ca="1" si="89"/>
        <v>1523703098.2826049</v>
      </c>
      <c r="O137" s="35">
        <f t="shared" ca="1" si="89"/>
        <v>1693049278.9748838</v>
      </c>
      <c r="P137" s="130">
        <f t="shared" ca="1" si="89"/>
        <v>734980551.21811628</v>
      </c>
      <c r="Q137" s="294">
        <f ca="1"/>
        <v>1371031.9548762545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6963784.8153835442</v>
      </c>
      <c r="F138" s="35">
        <f t="shared" ca="1" si="89"/>
        <v>88650959.700246602</v>
      </c>
      <c r="G138" s="35">
        <f t="shared" ca="1" si="89"/>
        <v>553717835.76748967</v>
      </c>
      <c r="H138" s="35">
        <f t="shared" ca="1" si="89"/>
        <v>2091290040.8021102</v>
      </c>
      <c r="I138" s="35">
        <f t="shared" ca="1" si="89"/>
        <v>1948368973.6970651</v>
      </c>
      <c r="J138" s="35">
        <f t="shared" ca="1" si="89"/>
        <v>1493916860.2212796</v>
      </c>
      <c r="K138" s="35">
        <f t="shared" ca="1" si="89"/>
        <v>1801158491.6596723</v>
      </c>
      <c r="L138" s="35">
        <f t="shared" ca="1" si="89"/>
        <v>1162458967.8168125</v>
      </c>
      <c r="M138" s="35">
        <f t="shared" ca="1" si="89"/>
        <v>1416214561.2670028</v>
      </c>
      <c r="N138" s="35">
        <f t="shared" ca="1" si="89"/>
        <v>1419571548.612771</v>
      </c>
      <c r="O138" s="35">
        <f t="shared" ca="1" si="89"/>
        <v>1577344424.6067588</v>
      </c>
      <c r="P138" s="130">
        <f t="shared" ca="1" si="89"/>
        <v>684751170.00743628</v>
      </c>
      <c r="Q138" s="294">
        <f ca="1"/>
        <v>667561.94093731185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5339499.6980032632</v>
      </c>
      <c r="F139" s="35">
        <f t="shared" ca="1" si="89"/>
        <v>67973348.559176505</v>
      </c>
      <c r="G139" s="35">
        <f t="shared" ca="1" si="89"/>
        <v>424564557.24022728</v>
      </c>
      <c r="H139" s="35">
        <f t="shared" ca="1" si="89"/>
        <v>1603501951.5009363</v>
      </c>
      <c r="I139" s="35">
        <f t="shared" ca="1" si="89"/>
        <v>1493916860.2212796</v>
      </c>
      <c r="J139" s="35">
        <f t="shared" ca="1" si="89"/>
        <v>1327867634.7839873</v>
      </c>
      <c r="K139" s="35">
        <f t="shared" ca="1" si="89"/>
        <v>1600959283.5286455</v>
      </c>
      <c r="L139" s="35">
        <f t="shared" ca="1" si="89"/>
        <v>1033251368.41933</v>
      </c>
      <c r="M139" s="35">
        <f t="shared" ca="1" si="89"/>
        <v>1258801965.4170783</v>
      </c>
      <c r="N139" s="35">
        <f t="shared" ca="1" si="89"/>
        <v>1261785822.7959721</v>
      </c>
      <c r="O139" s="35">
        <f t="shared" ca="1" si="89"/>
        <v>1402022204.925144</v>
      </c>
      <c r="P139" s="130">
        <f t="shared" ca="1" si="89"/>
        <v>608640909.5072819</v>
      </c>
      <c r="Q139" s="294">
        <f ca="1"/>
        <v>511854.81408890005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6437630.8202641988</v>
      </c>
      <c r="F140" s="35">
        <f t="shared" ca="1" si="89"/>
        <v>81952869.817513809</v>
      </c>
      <c r="G140" s="35">
        <f t="shared" ca="1" si="89"/>
        <v>511881268.55847615</v>
      </c>
      <c r="H140" s="35">
        <f t="shared" ca="1" si="89"/>
        <v>1933281050.1321819</v>
      </c>
      <c r="I140" s="35">
        <f t="shared" ca="1" si="89"/>
        <v>1801158491.6596723</v>
      </c>
      <c r="J140" s="35">
        <f t="shared" ca="1" si="89"/>
        <v>1600959283.5286455</v>
      </c>
      <c r="K140" s="35">
        <f t="shared" ca="1" si="89"/>
        <v>2155646709.3753629</v>
      </c>
      <c r="L140" s="35">
        <f t="shared" ca="1" si="89"/>
        <v>1391243946.8051386</v>
      </c>
      <c r="M140" s="35">
        <f t="shared" ca="1" si="89"/>
        <v>1694941490.6578493</v>
      </c>
      <c r="N140" s="35">
        <f t="shared" ca="1" si="89"/>
        <v>1698959170.8113887</v>
      </c>
      <c r="O140" s="35">
        <f t="shared" ca="1" si="89"/>
        <v>1887783520.5507281</v>
      </c>
      <c r="P140" s="130">
        <f t="shared" ca="1" si="89"/>
        <v>819517889.84839904</v>
      </c>
      <c r="Q140" s="294">
        <f ca="1"/>
        <v>617123.79680656944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4154815.7550612823</v>
      </c>
      <c r="F141" s="35">
        <f t="shared" ca="1" si="89"/>
        <v>52891985.296590611</v>
      </c>
      <c r="G141" s="35">
        <f t="shared" ca="1" si="89"/>
        <v>330365691.77482432</v>
      </c>
      <c r="H141" s="35">
        <f t="shared" ca="1" si="89"/>
        <v>1247730227.2081766</v>
      </c>
      <c r="I141" s="35">
        <f t="shared" ca="1" si="89"/>
        <v>1162458967.8168125</v>
      </c>
      <c r="J141" s="35">
        <f t="shared" ca="1" si="89"/>
        <v>1033251368.41933</v>
      </c>
      <c r="K141" s="35">
        <f t="shared" ca="1" si="89"/>
        <v>1391243946.8051386</v>
      </c>
      <c r="L141" s="35">
        <f t="shared" ca="1" si="89"/>
        <v>1097265222.2789385</v>
      </c>
      <c r="M141" s="35">
        <f t="shared" ca="1" si="89"/>
        <v>1336789536.9948149</v>
      </c>
      <c r="N141" s="35">
        <f t="shared" ca="1" si="89"/>
        <v>1339958255.692095</v>
      </c>
      <c r="O141" s="35">
        <f t="shared" ca="1" si="89"/>
        <v>1488882815.3023672</v>
      </c>
      <c r="P141" s="130">
        <f t="shared" ca="1" si="89"/>
        <v>646348529.76795638</v>
      </c>
      <c r="Q141" s="294">
        <f ca="1"/>
        <v>398288.70983470662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5061779.1548807593</v>
      </c>
      <c r="F142" s="35">
        <f t="shared" ca="1" si="89"/>
        <v>64437887.121325091</v>
      </c>
      <c r="G142" s="35">
        <f t="shared" ca="1" si="89"/>
        <v>402481907.91047549</v>
      </c>
      <c r="H142" s="35">
        <f t="shared" ca="1" si="89"/>
        <v>1520099861.7816753</v>
      </c>
      <c r="I142" s="35">
        <f t="shared" ca="1" si="89"/>
        <v>1416214561.2670028</v>
      </c>
      <c r="J142" s="35">
        <f t="shared" ca="1" si="89"/>
        <v>1258801965.4170783</v>
      </c>
      <c r="K142" s="35">
        <f t="shared" ca="1" si="89"/>
        <v>1694941490.6578493</v>
      </c>
      <c r="L142" s="35">
        <f t="shared" ca="1" si="89"/>
        <v>1336789536.9948149</v>
      </c>
      <c r="M142" s="35">
        <f t="shared" ca="1" si="89"/>
        <v>3250733207.2021608</v>
      </c>
      <c r="N142" s="35">
        <f t="shared" ca="1" si="89"/>
        <v>3258438727.6363549</v>
      </c>
      <c r="O142" s="35">
        <f t="shared" ca="1" si="89"/>
        <v>3620585496.3651018</v>
      </c>
      <c r="P142" s="130">
        <f t="shared" ca="1" si="89"/>
        <v>1571755740.8972597</v>
      </c>
      <c r="Q142" s="294">
        <f ca="1"/>
        <v>485231.98329788109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5073777.5688462295</v>
      </c>
      <c r="F143" s="35">
        <f t="shared" ca="1" si="89"/>
        <v>64590630.340870015</v>
      </c>
      <c r="G143" s="35">
        <f t="shared" ca="1" si="89"/>
        <v>403435948.85081673</v>
      </c>
      <c r="H143" s="35">
        <f t="shared" ca="1" si="89"/>
        <v>1523703098.2826049</v>
      </c>
      <c r="I143" s="35">
        <f t="shared" ca="1" si="89"/>
        <v>1419571548.612771</v>
      </c>
      <c r="J143" s="35">
        <f t="shared" ca="1" si="89"/>
        <v>1261785822.7959721</v>
      </c>
      <c r="K143" s="35">
        <f t="shared" ca="1" si="89"/>
        <v>1698959170.8113887</v>
      </c>
      <c r="L143" s="35">
        <f t="shared" ca="1" si="89"/>
        <v>1339958255.692095</v>
      </c>
      <c r="M143" s="35">
        <f t="shared" ca="1" si="89"/>
        <v>3258438727.6363549</v>
      </c>
      <c r="N143" s="35">
        <f t="shared" ca="1" si="89"/>
        <v>3792484199.1921535</v>
      </c>
      <c r="O143" s="35">
        <f t="shared" ca="1" si="89"/>
        <v>4213985418.9461136</v>
      </c>
      <c r="P143" s="130">
        <f t="shared" ca="1" si="89"/>
        <v>1829360411.7166789</v>
      </c>
      <c r="Q143" s="294">
        <f ca="1"/>
        <v>486382.17456991243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5637683.2627669899</v>
      </c>
      <c r="F144" s="35">
        <f t="shared" ca="1" si="89"/>
        <v>71769310.077796325</v>
      </c>
      <c r="G144" s="35">
        <f t="shared" ca="1" si="89"/>
        <v>448274301.65646273</v>
      </c>
      <c r="H144" s="35">
        <f t="shared" ca="1" si="89"/>
        <v>1693049278.9748838</v>
      </c>
      <c r="I144" s="35">
        <f t="shared" ca="1" si="89"/>
        <v>1577344424.6067588</v>
      </c>
      <c r="J144" s="35">
        <f t="shared" ca="1" si="89"/>
        <v>1402022204.925144</v>
      </c>
      <c r="K144" s="35">
        <f t="shared" ca="1" si="89"/>
        <v>1887783520.5507281</v>
      </c>
      <c r="L144" s="35">
        <f t="shared" ca="1" si="89"/>
        <v>1488882815.3023672</v>
      </c>
      <c r="M144" s="35">
        <f t="shared" ca="1" si="89"/>
        <v>3620585496.3651018</v>
      </c>
      <c r="N144" s="35">
        <f t="shared" ca="1" si="89"/>
        <v>4213985418.9461136</v>
      </c>
      <c r="O144" s="35">
        <f t="shared" ca="1" si="89"/>
        <v>12815238862.937695</v>
      </c>
      <c r="P144" s="130">
        <f t="shared" ca="1" si="89"/>
        <v>5563306065.8321819</v>
      </c>
      <c r="Q144" s="294">
        <f ca="1"/>
        <v>540439.26988792897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2447411.0727423783</v>
      </c>
      <c r="F145" s="46">
        <f t="shared" ca="1" si="89"/>
        <v>31156238.472551383</v>
      </c>
      <c r="G145" s="46">
        <f t="shared" ca="1" si="89"/>
        <v>194603250.72633097</v>
      </c>
      <c r="H145" s="46">
        <f t="shared" ca="1" si="89"/>
        <v>734980551.21811628</v>
      </c>
      <c r="I145" s="46">
        <f t="shared" ca="1" si="89"/>
        <v>684751170.00743628</v>
      </c>
      <c r="J145" s="46">
        <f t="shared" ca="1" si="89"/>
        <v>608640909.5072819</v>
      </c>
      <c r="K145" s="46">
        <f t="shared" ca="1" si="89"/>
        <v>819517889.84839904</v>
      </c>
      <c r="L145" s="46">
        <f t="shared" ca="1" si="89"/>
        <v>646348529.76795638</v>
      </c>
      <c r="M145" s="46">
        <f t="shared" ca="1" si="89"/>
        <v>1571755740.8972597</v>
      </c>
      <c r="N145" s="46">
        <f t="shared" ca="1" si="89"/>
        <v>1829360411.7166789</v>
      </c>
      <c r="O145" s="46">
        <f t="shared" ca="1" si="89"/>
        <v>5563306065.8321819</v>
      </c>
      <c r="P145" s="131">
        <f t="shared" ca="1" si="89"/>
        <v>7444283316.0209656</v>
      </c>
      <c r="Q145" s="295">
        <f ca="1"/>
        <v>234613.58001502033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402916.32413877104</v>
      </c>
      <c r="E146" s="261">
        <f ca="1"/>
        <v>557360.96873723913</v>
      </c>
      <c r="F146" s="261">
        <f ca="1"/>
        <v>1013681.2288466815</v>
      </c>
      <c r="G146" s="261">
        <f ca="1"/>
        <v>902693.32281198655</v>
      </c>
      <c r="H146" s="261">
        <f ca="1"/>
        <v>1371031.9548762545</v>
      </c>
      <c r="I146" s="261">
        <f ca="1"/>
        <v>667561.94093731185</v>
      </c>
      <c r="J146" s="261">
        <f ca="1"/>
        <v>511854.81408890005</v>
      </c>
      <c r="K146" s="261">
        <f ca="1"/>
        <v>617123.79680656944</v>
      </c>
      <c r="L146" s="261">
        <f ca="1"/>
        <v>398288.70983470662</v>
      </c>
      <c r="M146" s="261">
        <f ca="1"/>
        <v>485231.98329788109</v>
      </c>
      <c r="N146" s="261">
        <f ca="1"/>
        <v>486382.17456991243</v>
      </c>
      <c r="O146" s="261">
        <f ca="1"/>
        <v>540439.26988792897</v>
      </c>
      <c r="P146" s="262">
        <f ca="1"/>
        <v>234613.58001502033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6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1.3529929463308972E-5</v>
      </c>
      <c r="P152" s="136"/>
      <c r="Q152" s="292">
        <f t="shared" si="93"/>
        <v>1.3529929463308972E-5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1.0637383125825181E-4</v>
      </c>
      <c r="O153" s="136"/>
      <c r="P153" s="136"/>
      <c r="Q153" s="292">
        <f t="shared" si="93"/>
        <v>1.0637383125825181E-4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1.7228689713132698E-3</v>
      </c>
      <c r="N154" s="136"/>
      <c r="O154" s="136"/>
      <c r="P154" s="136"/>
      <c r="Q154" s="292">
        <f t="shared" si="93"/>
        <v>1.7228689713132698E-3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2.8662326817669764E-3</v>
      </c>
      <c r="M155" s="136"/>
      <c r="N155" s="136"/>
      <c r="O155" s="136"/>
      <c r="P155" s="136"/>
      <c r="Q155" s="292">
        <f t="shared" si="93"/>
        <v>2.8662326817669764E-3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1.3280418822085428E-2</v>
      </c>
      <c r="L156" s="136"/>
      <c r="M156" s="136"/>
      <c r="N156" s="136"/>
      <c r="O156" s="136"/>
      <c r="P156" s="136"/>
      <c r="Q156" s="292">
        <f t="shared" si="93"/>
        <v>1.3280418822085428E-2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6.6855484878852595E-3</v>
      </c>
      <c r="K157" s="136"/>
      <c r="L157" s="136"/>
      <c r="M157" s="136"/>
      <c r="N157" s="136"/>
      <c r="O157" s="136"/>
      <c r="P157" s="136"/>
      <c r="Q157" s="292">
        <f t="shared" si="93"/>
        <v>6.6855484878852595E-3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5.2055319970253037E-3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5.2055319970253037E-3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1.9071787674298145E-2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1.9071787674298145E-2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9.1473129006693826E-2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9.1473129006693826E-2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3.1689122304446184E-2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3.1689122304446184E-2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0.38200152337362525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0.38200152337362525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3.0977943394263727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3.0977943394263727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6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1.8716180360116502E-5</v>
      </c>
      <c r="P169" s="296" t="str">
        <f t="shared" ca="1" si="100"/>
        <v/>
      </c>
      <c r="Q169" s="292">
        <f t="shared" ca="1" si="98"/>
        <v>1.8716180360116502E-5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1.1228960300003368E-4</v>
      </c>
      <c r="O170" s="296">
        <f t="shared" ca="1" si="101"/>
        <v>1.0863183472070652E-5</v>
      </c>
      <c r="P170" s="296" t="str">
        <f t="shared" ca="1" si="101"/>
        <v/>
      </c>
      <c r="Q170" s="292">
        <f t="shared" ca="1" si="98"/>
        <v>1.2315278647210434E-4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7.8786980545426434E-4</v>
      </c>
      <c r="N171" s="296">
        <f t="shared" ca="1" si="102"/>
        <v>5.7663756103873597E-5</v>
      </c>
      <c r="O171" s="296">
        <f t="shared" ca="1" si="102"/>
        <v>1.0863183472070652E-5</v>
      </c>
      <c r="P171" s="296" t="str">
        <f t="shared" ca="1" si="102"/>
        <v/>
      </c>
      <c r="Q171" s="292">
        <f t="shared" ca="1" si="98"/>
        <v>8.5639674503020858E-4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1.3660661105997858E-3</v>
      </c>
      <c r="M172" s="296">
        <f t="shared" ca="1" si="103"/>
        <v>2.4723353782973563E-4</v>
      </c>
      <c r="N172" s="296">
        <f t="shared" ca="1" si="103"/>
        <v>5.7663756103873597E-5</v>
      </c>
      <c r="O172" s="296">
        <f t="shared" ca="1" si="103"/>
        <v>1.0863183472070652E-5</v>
      </c>
      <c r="P172" s="296" t="str">
        <f t="shared" ca="1" si="103"/>
        <v/>
      </c>
      <c r="Q172" s="292">
        <f t="shared" ca="1" si="98"/>
        <v>1.6818265880054657E-3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2.0871379754211512E-3</v>
      </c>
      <c r="L173" s="296">
        <f t="shared" ca="1" si="104"/>
        <v>4.4092742740539257E-4</v>
      </c>
      <c r="M173" s="296">
        <f t="shared" ca="1" si="104"/>
        <v>2.4723353782973563E-4</v>
      </c>
      <c r="N173" s="296">
        <f t="shared" ca="1" si="104"/>
        <v>5.7663756103873597E-5</v>
      </c>
      <c r="O173" s="296">
        <f t="shared" ca="1" si="104"/>
        <v>1.0863183472070652E-5</v>
      </c>
      <c r="P173" s="296" t="str">
        <f t="shared" ca="1" si="104"/>
        <v/>
      </c>
      <c r="Q173" s="292">
        <f t="shared" ca="1" si="98"/>
        <v>2.8438258802322234E-3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6.9620734325815943E-4</v>
      </c>
      <c r="K174" s="296">
        <f t="shared" ca="1" si="105"/>
        <v>2.8346372724335047E-4</v>
      </c>
      <c r="L174" s="296">
        <f t="shared" ca="1" si="105"/>
        <v>4.4092742740539257E-4</v>
      </c>
      <c r="M174" s="296">
        <f t="shared" ca="1" si="105"/>
        <v>2.4723353782973563E-4</v>
      </c>
      <c r="N174" s="296">
        <f t="shared" ca="1" si="105"/>
        <v>5.7663756103873597E-5</v>
      </c>
      <c r="O174" s="296">
        <f t="shared" ca="1" si="105"/>
        <v>1.0863183472070652E-5</v>
      </c>
      <c r="P174" s="296" t="str">
        <f t="shared" ca="1" si="105"/>
        <v/>
      </c>
      <c r="Q174" s="292">
        <f t="shared" ca="1" si="98"/>
        <v>1.7363589753125826E-3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5.9192890166294497E-4</v>
      </c>
      <c r="J175" s="296">
        <f t="shared" ca="1" si="106"/>
        <v>6.566251660094599E-5</v>
      </c>
      <c r="K175" s="296">
        <f t="shared" ca="1" si="106"/>
        <v>2.8346372724335047E-4</v>
      </c>
      <c r="L175" s="296">
        <f t="shared" ca="1" si="106"/>
        <v>4.4092742740539257E-4</v>
      </c>
      <c r="M175" s="296">
        <f t="shared" ca="1" si="106"/>
        <v>2.4723353782973563E-4</v>
      </c>
      <c r="N175" s="296">
        <f t="shared" ca="1" si="106"/>
        <v>5.7663756103873597E-5</v>
      </c>
      <c r="O175" s="296">
        <f t="shared" ca="1" si="106"/>
        <v>1.0863183472070652E-5</v>
      </c>
      <c r="P175" s="296" t="str">
        <f t="shared" ca="1" si="106"/>
        <v/>
      </c>
      <c r="Q175" s="292">
        <f t="shared" ca="1" si="98"/>
        <v>1.6977430503183138E-3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1.2567497937886159E-3</v>
      </c>
      <c r="I176" s="296">
        <f t="shared" ca="1" si="107"/>
        <v>6.0436772364118655E-5</v>
      </c>
      <c r="J176" s="296">
        <f t="shared" ca="1" si="107"/>
        <v>6.566251660094599E-5</v>
      </c>
      <c r="K176" s="296">
        <f t="shared" ca="1" si="107"/>
        <v>2.8346372724335047E-4</v>
      </c>
      <c r="L176" s="296">
        <f t="shared" ca="1" si="107"/>
        <v>4.4092742740539257E-4</v>
      </c>
      <c r="M176" s="296">
        <f t="shared" ca="1" si="107"/>
        <v>2.4723353782973563E-4</v>
      </c>
      <c r="N176" s="296">
        <f t="shared" ca="1" si="107"/>
        <v>5.7663756103873597E-5</v>
      </c>
      <c r="O176" s="296">
        <f t="shared" ca="1" si="107"/>
        <v>1.0863183472070652E-5</v>
      </c>
      <c r="P176" s="296" t="str">
        <f t="shared" ca="1" si="107"/>
        <v/>
      </c>
      <c r="Q176" s="292">
        <f t="shared" ca="1" si="98"/>
        <v>2.4230007148081036E-3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6.889499079874772E-3</v>
      </c>
      <c r="H177" s="296">
        <f t="shared" ca="1" si="108"/>
        <v>7.7694720865542773E-5</v>
      </c>
      <c r="I177" s="296">
        <f t="shared" ca="1" si="108"/>
        <v>6.0436772364118655E-5</v>
      </c>
      <c r="J177" s="296">
        <f t="shared" ca="1" si="108"/>
        <v>6.566251660094599E-5</v>
      </c>
      <c r="K177" s="296">
        <f t="shared" ca="1" si="108"/>
        <v>2.8346372724335047E-4</v>
      </c>
      <c r="L177" s="296">
        <f t="shared" ca="1" si="108"/>
        <v>4.4092742740539257E-4</v>
      </c>
      <c r="M177" s="296">
        <f t="shared" ca="1" si="108"/>
        <v>2.4723353782973563E-4</v>
      </c>
      <c r="N177" s="296">
        <f t="shared" ca="1" si="108"/>
        <v>5.7663756103873597E-5</v>
      </c>
      <c r="O177" s="296">
        <f t="shared" ca="1" si="108"/>
        <v>1.0863183472070652E-5</v>
      </c>
      <c r="P177" s="296" t="str">
        <f t="shared" ca="1" si="108"/>
        <v/>
      </c>
      <c r="Q177" s="292">
        <f t="shared" ca="1" si="98"/>
        <v>8.1334447217598031E-3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2.2248255554901232E-3</v>
      </c>
      <c r="G178" s="296">
        <f t="shared" ca="1" si="109"/>
        <v>4.8255316571880715E-4</v>
      </c>
      <c r="H178" s="296">
        <f t="shared" ca="1" si="109"/>
        <v>7.7694720865542773E-5</v>
      </c>
      <c r="I178" s="296">
        <f t="shared" ca="1" si="109"/>
        <v>6.0436772364118655E-5</v>
      </c>
      <c r="J178" s="296">
        <f t="shared" ca="1" si="109"/>
        <v>6.566251660094599E-5</v>
      </c>
      <c r="K178" s="296">
        <f t="shared" ca="1" si="109"/>
        <v>2.8346372724335047E-4</v>
      </c>
      <c r="L178" s="296">
        <f t="shared" ca="1" si="109"/>
        <v>4.4092742740539257E-4</v>
      </c>
      <c r="M178" s="296">
        <f t="shared" ca="1" si="109"/>
        <v>2.4723353782973563E-4</v>
      </c>
      <c r="N178" s="296">
        <f t="shared" ca="1" si="109"/>
        <v>5.7663756103873597E-5</v>
      </c>
      <c r="O178" s="296">
        <f t="shared" ca="1" si="109"/>
        <v>1.0863183472070652E-5</v>
      </c>
      <c r="P178" s="296" t="str">
        <f t="shared" ca="1" si="109"/>
        <v/>
      </c>
      <c r="Q178" s="292">
        <f t="shared" ca="1" si="98"/>
        <v>3.9513243630939603E-3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2.7845303741289414E-2</v>
      </c>
      <c r="F179" s="296">
        <f t="shared" ca="1" si="110"/>
        <v>1.4595318636463902E-4</v>
      </c>
      <c r="G179" s="296">
        <f t="shared" ca="1" si="110"/>
        <v>4.8255316571880715E-4</v>
      </c>
      <c r="H179" s="296">
        <f t="shared" ca="1" si="110"/>
        <v>7.7694720865542773E-5</v>
      </c>
      <c r="I179" s="296">
        <f t="shared" ca="1" si="110"/>
        <v>6.0436772364118655E-5</v>
      </c>
      <c r="J179" s="296">
        <f t="shared" ca="1" si="110"/>
        <v>6.566251660094599E-5</v>
      </c>
      <c r="K179" s="296">
        <f t="shared" ca="1" si="110"/>
        <v>2.8346372724335047E-4</v>
      </c>
      <c r="L179" s="296">
        <f t="shared" ca="1" si="110"/>
        <v>4.4092742740539257E-4</v>
      </c>
      <c r="M179" s="296">
        <f t="shared" ca="1" si="110"/>
        <v>2.4723353782973563E-4</v>
      </c>
      <c r="N179" s="296">
        <f t="shared" ca="1" si="110"/>
        <v>5.7663756103873597E-5</v>
      </c>
      <c r="O179" s="296">
        <f t="shared" ca="1" si="110"/>
        <v>1.0863183472070652E-5</v>
      </c>
      <c r="P179" s="296" t="str">
        <f t="shared" ca="1" si="110"/>
        <v/>
      </c>
      <c r="Q179" s="292">
        <f t="shared" ca="1" si="98"/>
        <v>2.9717755735257891E-2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9.1366967784262912E-2</v>
      </c>
      <c r="E180" s="297">
        <f t="shared" ca="1" si="111"/>
        <v>1.8918310186826629E-3</v>
      </c>
      <c r="F180" s="297">
        <f t="shared" ca="1" si="111"/>
        <v>1.4595318636463902E-4</v>
      </c>
      <c r="G180" s="297">
        <f t="shared" ca="1" si="111"/>
        <v>4.8255316571880715E-4</v>
      </c>
      <c r="H180" s="297">
        <f t="shared" ca="1" si="111"/>
        <v>7.7694720865542773E-5</v>
      </c>
      <c r="I180" s="297">
        <f t="shared" ca="1" si="111"/>
        <v>6.0436772364118655E-5</v>
      </c>
      <c r="J180" s="297">
        <f t="shared" ca="1" si="111"/>
        <v>6.566251660094599E-5</v>
      </c>
      <c r="K180" s="297">
        <f t="shared" ca="1" si="111"/>
        <v>2.8346372724335047E-4</v>
      </c>
      <c r="L180" s="297">
        <f t="shared" ca="1" si="111"/>
        <v>4.4092742740539257E-4</v>
      </c>
      <c r="M180" s="297">
        <f t="shared" ca="1" si="111"/>
        <v>2.4723353782973563E-4</v>
      </c>
      <c r="N180" s="297">
        <f t="shared" ca="1" si="111"/>
        <v>5.7663756103873597E-5</v>
      </c>
      <c r="O180" s="297">
        <f t="shared" ca="1" si="111"/>
        <v>1.0863183472070652E-5</v>
      </c>
      <c r="P180" s="297" t="str">
        <f t="shared" ca="1" si="111"/>
        <v/>
      </c>
      <c r="Q180" s="293">
        <f t="shared" ca="1" si="98"/>
        <v>9.5131250796914049E-2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6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402916.32413877104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5814204.8142081397</v>
      </c>
      <c r="F186" s="35">
        <f t="shared" ca="1" si="113"/>
        <v>10574386.459435292</v>
      </c>
      <c r="G186" s="35">
        <f t="shared" ca="1" si="113"/>
        <v>9416597.4254313223</v>
      </c>
      <c r="H186" s="35">
        <f t="shared" ca="1" si="113"/>
        <v>14302150.741798284</v>
      </c>
      <c r="I186" s="35">
        <f t="shared" ca="1" si="113"/>
        <v>6963784.8153835442</v>
      </c>
      <c r="J186" s="35">
        <f t="shared" ca="1" si="113"/>
        <v>5339499.6980032632</v>
      </c>
      <c r="K186" s="35">
        <f t="shared" ca="1" si="113"/>
        <v>6437630.8202641988</v>
      </c>
      <c r="L186" s="35">
        <f t="shared" ca="1" si="113"/>
        <v>4154815.7550612823</v>
      </c>
      <c r="M186" s="35">
        <f t="shared" ca="1" si="113"/>
        <v>5061779.1548807593</v>
      </c>
      <c r="N186" s="35">
        <f t="shared" ca="1" si="113"/>
        <v>5073777.5688462295</v>
      </c>
      <c r="O186" s="35">
        <f t="shared" ca="1" si="113"/>
        <v>5637683.2627669899</v>
      </c>
      <c r="P186" s="130">
        <f t="shared" ca="1" si="113"/>
        <v>2447411.0727423783</v>
      </c>
      <c r="Q186" s="294">
        <f ca="1"/>
        <v>557360.96873723913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10574386.459435292</v>
      </c>
      <c r="F187" s="35">
        <f t="shared" ca="1" si="113"/>
        <v>126545600.63053013</v>
      </c>
      <c r="G187" s="35">
        <f t="shared" ca="1" si="113"/>
        <v>112690129.27306494</v>
      </c>
      <c r="H187" s="35">
        <f t="shared" ca="1" si="113"/>
        <v>171156431.90005937</v>
      </c>
      <c r="I187" s="35">
        <f t="shared" ca="1" si="113"/>
        <v>83336875.903392807</v>
      </c>
      <c r="J187" s="35">
        <f t="shared" ca="1" si="113"/>
        <v>63898761.308033518</v>
      </c>
      <c r="K187" s="35">
        <f t="shared" ca="1" si="113"/>
        <v>77040295.615548253</v>
      </c>
      <c r="L187" s="35">
        <f t="shared" ca="1" si="113"/>
        <v>49721433.697392754</v>
      </c>
      <c r="M187" s="35">
        <f t="shared" ca="1" si="113"/>
        <v>60575229.198469296</v>
      </c>
      <c r="N187" s="35">
        <f t="shared" ca="1" si="113"/>
        <v>60718816.394539602</v>
      </c>
      <c r="O187" s="35">
        <f t="shared" ca="1" si="113"/>
        <v>67467178.108944863</v>
      </c>
      <c r="P187" s="130">
        <f t="shared" ca="1" si="113"/>
        <v>29288612.193064667</v>
      </c>
      <c r="Q187" s="294">
        <f ca="1"/>
        <v>1013681.2288466815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9416597.4254313223</v>
      </c>
      <c r="F188" s="35">
        <f t="shared" ca="1" si="113"/>
        <v>112690129.27306494</v>
      </c>
      <c r="G188" s="35">
        <f t="shared" ca="1" si="113"/>
        <v>697839370.96708488</v>
      </c>
      <c r="H188" s="35">
        <f t="shared" ca="1" si="113"/>
        <v>1059894930.8567033</v>
      </c>
      <c r="I188" s="35">
        <f t="shared" ca="1" si="113"/>
        <v>516067852.91607577</v>
      </c>
      <c r="J188" s="35">
        <f t="shared" ca="1" si="113"/>
        <v>395696337.24284059</v>
      </c>
      <c r="K188" s="35">
        <f t="shared" ca="1" si="113"/>
        <v>477075958.45595086</v>
      </c>
      <c r="L188" s="35">
        <f t="shared" ca="1" si="113"/>
        <v>307902513.19077641</v>
      </c>
      <c r="M188" s="35">
        <f t="shared" ca="1" si="113"/>
        <v>375115195.20592606</v>
      </c>
      <c r="N188" s="35">
        <f t="shared" ca="1" si="113"/>
        <v>376004366.23830485</v>
      </c>
      <c r="O188" s="35">
        <f t="shared" ca="1" si="113"/>
        <v>417793940.21623206</v>
      </c>
      <c r="P188" s="130">
        <f t="shared" ca="1" si="113"/>
        <v>181371224.26917282</v>
      </c>
      <c r="Q188" s="294">
        <f ca="1"/>
        <v>902693.32281198655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14302150.741798284</v>
      </c>
      <c r="F189" s="35">
        <f t="shared" ca="1" si="113"/>
        <v>171156431.90005937</v>
      </c>
      <c r="G189" s="35">
        <f t="shared" ca="1" si="113"/>
        <v>1059894930.8567033</v>
      </c>
      <c r="H189" s="35">
        <f t="shared" ca="1" si="113"/>
        <v>3161377573.5234132</v>
      </c>
      <c r="I189" s="35">
        <f t="shared" ca="1" si="113"/>
        <v>1539289687.2396085</v>
      </c>
      <c r="J189" s="35">
        <f t="shared" ca="1" si="113"/>
        <v>1180254278.1044776</v>
      </c>
      <c r="K189" s="35">
        <f t="shared" ca="1" si="113"/>
        <v>1422987498.1199813</v>
      </c>
      <c r="L189" s="35">
        <f t="shared" ca="1" si="113"/>
        <v>918389240.00328064</v>
      </c>
      <c r="M189" s="35">
        <f t="shared" ca="1" si="113"/>
        <v>1118866343.3396511</v>
      </c>
      <c r="N189" s="35">
        <f t="shared" ca="1" si="113"/>
        <v>1121518498.075892</v>
      </c>
      <c r="O189" s="35">
        <f t="shared" ca="1" si="113"/>
        <v>1246165402.3441584</v>
      </c>
      <c r="P189" s="130">
        <f t="shared" ca="1" si="113"/>
        <v>540980906.87497509</v>
      </c>
      <c r="Q189" s="294">
        <f ca="1"/>
        <v>1371031.9548762545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6963784.8153835442</v>
      </c>
      <c r="F190" s="35">
        <f t="shared" ca="1" si="113"/>
        <v>83336875.903392807</v>
      </c>
      <c r="G190" s="35">
        <f t="shared" ca="1" si="113"/>
        <v>516067852.91607577</v>
      </c>
      <c r="H190" s="35">
        <f t="shared" ca="1" si="113"/>
        <v>1539289687.2396085</v>
      </c>
      <c r="I190" s="35">
        <f t="shared" ca="1" si="113"/>
        <v>1267319564.996233</v>
      </c>
      <c r="J190" s="35">
        <f t="shared" ca="1" si="113"/>
        <v>971720495.96111989</v>
      </c>
      <c r="K190" s="35">
        <f t="shared" ca="1" si="113"/>
        <v>1171566282.8524981</v>
      </c>
      <c r="L190" s="35">
        <f t="shared" ca="1" si="113"/>
        <v>756123205.25928724</v>
      </c>
      <c r="M190" s="35">
        <f t="shared" ca="1" si="113"/>
        <v>921178917.31799161</v>
      </c>
      <c r="N190" s="35">
        <f t="shared" ca="1" si="113"/>
        <v>923362474.84747958</v>
      </c>
      <c r="O190" s="35">
        <f t="shared" ca="1" si="113"/>
        <v>1025986082.2197008</v>
      </c>
      <c r="P190" s="130">
        <f t="shared" ca="1" si="113"/>
        <v>445397440.9466306</v>
      </c>
      <c r="Q190" s="294">
        <f ca="1"/>
        <v>667561.94093731185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5339499.6980032632</v>
      </c>
      <c r="F191" s="35">
        <f t="shared" ca="1" si="113"/>
        <v>63898761.308033518</v>
      </c>
      <c r="G191" s="35">
        <f t="shared" ca="1" si="113"/>
        <v>395696337.24284059</v>
      </c>
      <c r="H191" s="35">
        <f t="shared" ca="1" si="113"/>
        <v>1180254278.1044776</v>
      </c>
      <c r="I191" s="35">
        <f t="shared" ca="1" si="113"/>
        <v>971720495.96111989</v>
      </c>
      <c r="J191" s="35">
        <f t="shared" ca="1" si="113"/>
        <v>454917978.68850034</v>
      </c>
      <c r="K191" s="35">
        <f t="shared" ca="1" si="113"/>
        <v>548477229.31654942</v>
      </c>
      <c r="L191" s="35">
        <f t="shared" ca="1" si="113"/>
        <v>353984547.62015021</v>
      </c>
      <c r="M191" s="35">
        <f t="shared" ca="1" si="113"/>
        <v>431256573.07688326</v>
      </c>
      <c r="N191" s="35">
        <f t="shared" ca="1" si="113"/>
        <v>432278821.32809693</v>
      </c>
      <c r="O191" s="35">
        <f t="shared" ca="1" si="113"/>
        <v>480322805.40123016</v>
      </c>
      <c r="P191" s="130">
        <f t="shared" ca="1" si="113"/>
        <v>208516033.56175274</v>
      </c>
      <c r="Q191" s="294">
        <f ca="1"/>
        <v>511854.81408890005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6437630.8202641988</v>
      </c>
      <c r="F192" s="35">
        <f t="shared" ca="1" si="113"/>
        <v>77040295.615548253</v>
      </c>
      <c r="G192" s="35">
        <f t="shared" ca="1" si="113"/>
        <v>477075958.45595086</v>
      </c>
      <c r="H192" s="35">
        <f t="shared" ca="1" si="113"/>
        <v>1422987498.1199813</v>
      </c>
      <c r="I192" s="35">
        <f t="shared" ca="1" si="113"/>
        <v>1171566282.8524981</v>
      </c>
      <c r="J192" s="35">
        <f t="shared" ca="1" si="113"/>
        <v>548477229.31654942</v>
      </c>
      <c r="K192" s="35">
        <f t="shared" ca="1" si="113"/>
        <v>646571486.2589612</v>
      </c>
      <c r="L192" s="35">
        <f t="shared" ca="1" si="113"/>
        <v>417294105.99719238</v>
      </c>
      <c r="M192" s="35">
        <f t="shared" ca="1" si="113"/>
        <v>508386107.04171532</v>
      </c>
      <c r="N192" s="35">
        <f t="shared" ca="1" si="113"/>
        <v>509591182.7235927</v>
      </c>
      <c r="O192" s="35">
        <f t="shared" ca="1" si="113"/>
        <v>566227754.90485883</v>
      </c>
      <c r="P192" s="130">
        <f t="shared" ca="1" si="113"/>
        <v>245808785.7117497</v>
      </c>
      <c r="Q192" s="294">
        <f ca="1"/>
        <v>617123.79680656944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4154815.7550612823</v>
      </c>
      <c r="F193" s="35">
        <f t="shared" ca="1" si="113"/>
        <v>49721433.697392754</v>
      </c>
      <c r="G193" s="35">
        <f t="shared" ca="1" si="113"/>
        <v>307902513.19077641</v>
      </c>
      <c r="H193" s="35">
        <f t="shared" ca="1" si="113"/>
        <v>918389240.00328064</v>
      </c>
      <c r="I193" s="35">
        <f t="shared" ca="1" si="113"/>
        <v>756123205.25928724</v>
      </c>
      <c r="J193" s="35">
        <f t="shared" ca="1" si="113"/>
        <v>353984547.62015021</v>
      </c>
      <c r="K193" s="35">
        <f t="shared" ca="1" si="113"/>
        <v>417294105.99719238</v>
      </c>
      <c r="L193" s="35">
        <f t="shared" ca="1" si="113"/>
        <v>384370044.32588422</v>
      </c>
      <c r="M193" s="35">
        <f t="shared" ca="1" si="113"/>
        <v>468274983.25510162</v>
      </c>
      <c r="N193" s="35">
        <f t="shared" ca="1" si="113"/>
        <v>469384979.74583167</v>
      </c>
      <c r="O193" s="35">
        <f t="shared" ca="1" si="113"/>
        <v>521552986.54707289</v>
      </c>
      <c r="P193" s="130">
        <f t="shared" ca="1" si="113"/>
        <v>226414733.64196691</v>
      </c>
      <c r="Q193" s="294">
        <f ca="1"/>
        <v>398288.70983470662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5061779.1548807593</v>
      </c>
      <c r="F194" s="35">
        <f t="shared" ca="1" si="113"/>
        <v>60575229.198469296</v>
      </c>
      <c r="G194" s="35">
        <f t="shared" ca="1" si="113"/>
        <v>375115195.20592606</v>
      </c>
      <c r="H194" s="35">
        <f t="shared" ca="1" si="113"/>
        <v>1118866343.3396511</v>
      </c>
      <c r="I194" s="35">
        <f t="shared" ca="1" si="113"/>
        <v>921178917.31799161</v>
      </c>
      <c r="J194" s="35">
        <f t="shared" ca="1" si="113"/>
        <v>431256573.07688326</v>
      </c>
      <c r="K194" s="35">
        <f t="shared" ca="1" si="113"/>
        <v>508386107.04171532</v>
      </c>
      <c r="L194" s="35">
        <f t="shared" ca="1" si="113"/>
        <v>468274983.25510162</v>
      </c>
      <c r="M194" s="35">
        <f t="shared" ca="1" si="113"/>
        <v>1915020191.0172451</v>
      </c>
      <c r="N194" s="35">
        <f t="shared" ca="1" si="113"/>
        <v>1919559544.5332716</v>
      </c>
      <c r="O194" s="35">
        <f t="shared" ca="1" si="113"/>
        <v>2132901683.0670271</v>
      </c>
      <c r="P194" s="130">
        <f t="shared" ca="1" si="113"/>
        <v>925927717.62900782</v>
      </c>
      <c r="Q194" s="294">
        <f ca="1"/>
        <v>485231.98329788109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5073777.5688462295</v>
      </c>
      <c r="F195" s="35">
        <f t="shared" ca="1" si="113"/>
        <v>60718816.394539602</v>
      </c>
      <c r="G195" s="35">
        <f t="shared" ca="1" si="113"/>
        <v>376004366.23830485</v>
      </c>
      <c r="H195" s="35">
        <f t="shared" ca="1" si="113"/>
        <v>1121518498.075892</v>
      </c>
      <c r="I195" s="35">
        <f t="shared" ca="1" si="113"/>
        <v>923362474.84747958</v>
      </c>
      <c r="J195" s="35">
        <f t="shared" ca="1" si="113"/>
        <v>432278821.32809693</v>
      </c>
      <c r="K195" s="35">
        <f t="shared" ca="1" si="113"/>
        <v>509591182.7235927</v>
      </c>
      <c r="L195" s="35">
        <f t="shared" ca="1" si="113"/>
        <v>469384979.74583167</v>
      </c>
      <c r="M195" s="35">
        <f t="shared" ca="1" si="113"/>
        <v>1919559544.5332716</v>
      </c>
      <c r="N195" s="35">
        <f t="shared" ca="1" si="113"/>
        <v>934755399.39526808</v>
      </c>
      <c r="O195" s="35">
        <f t="shared" ca="1" si="113"/>
        <v>1038645229.9977616</v>
      </c>
      <c r="P195" s="130">
        <f t="shared" ca="1" si="113"/>
        <v>450892985.30403072</v>
      </c>
      <c r="Q195" s="294">
        <f ca="1"/>
        <v>486382.17456991243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5637683.2627669899</v>
      </c>
      <c r="F196" s="35">
        <f t="shared" ca="1" si="113"/>
        <v>67467178.108944863</v>
      </c>
      <c r="G196" s="35">
        <f t="shared" ca="1" si="113"/>
        <v>417793940.21623206</v>
      </c>
      <c r="H196" s="35">
        <f t="shared" ca="1" si="113"/>
        <v>1246165402.3441584</v>
      </c>
      <c r="I196" s="35">
        <f t="shared" ca="1" si="113"/>
        <v>1025986082.2197008</v>
      </c>
      <c r="J196" s="35">
        <f t="shared" ca="1" si="113"/>
        <v>480322805.40123016</v>
      </c>
      <c r="K196" s="35">
        <f t="shared" ca="1" si="113"/>
        <v>566227754.90485883</v>
      </c>
      <c r="L196" s="35">
        <f t="shared" ca="1" si="113"/>
        <v>521552986.54707289</v>
      </c>
      <c r="M196" s="35">
        <f t="shared" ca="1" si="113"/>
        <v>2132901683.0670271</v>
      </c>
      <c r="N196" s="35">
        <f t="shared" ca="1" si="113"/>
        <v>1038645229.9977616</v>
      </c>
      <c r="O196" s="35">
        <f t="shared" ca="1" si="113"/>
        <v>8679801751.1307697</v>
      </c>
      <c r="P196" s="130">
        <f t="shared" ca="1" si="113"/>
        <v>3768044766.7611589</v>
      </c>
      <c r="Q196" s="294">
        <f ca="1"/>
        <v>540439.26988792897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2447411.0727423783</v>
      </c>
      <c r="F197" s="46">
        <f t="shared" ca="1" si="113"/>
        <v>29288612.193064667</v>
      </c>
      <c r="G197" s="46">
        <f t="shared" ca="1" si="113"/>
        <v>181371224.26917282</v>
      </c>
      <c r="H197" s="46">
        <f t="shared" ca="1" si="113"/>
        <v>540980906.87497509</v>
      </c>
      <c r="I197" s="46">
        <f t="shared" ca="1" si="113"/>
        <v>445397440.9466306</v>
      </c>
      <c r="J197" s="46">
        <f t="shared" ca="1" si="113"/>
        <v>208516033.56175274</v>
      </c>
      <c r="K197" s="46">
        <f t="shared" ca="1" si="113"/>
        <v>245808785.7117497</v>
      </c>
      <c r="L197" s="46">
        <f t="shared" ca="1" si="113"/>
        <v>226414733.64196691</v>
      </c>
      <c r="M197" s="46">
        <f t="shared" ca="1" si="113"/>
        <v>925927717.62900782</v>
      </c>
      <c r="N197" s="46">
        <f t="shared" ca="1" si="113"/>
        <v>450892985.30403072</v>
      </c>
      <c r="O197" s="46">
        <f t="shared" ca="1" si="113"/>
        <v>3768044766.7611589</v>
      </c>
      <c r="P197" s="131">
        <f t="shared" ca="1" si="113"/>
        <v>5236360040.5395565</v>
      </c>
      <c r="Q197" s="295">
        <f ca="1"/>
        <v>234613.58001502033</v>
      </c>
    </row>
    <row r="198" spans="1:30" ht="15.6">
      <c r="C198" s="95" t="s">
        <v>192</v>
      </c>
      <c r="D198" s="260">
        <f t="array" aca="1" ref="D198:P198" ca="1">TRANSPOSE(Q185:Q197)</f>
        <v>402916.32413877104</v>
      </c>
      <c r="E198" s="261">
        <f ca="1"/>
        <v>557360.96873723913</v>
      </c>
      <c r="F198" s="261">
        <f ca="1"/>
        <v>1013681.2288466815</v>
      </c>
      <c r="G198" s="261">
        <f ca="1"/>
        <v>902693.32281198655</v>
      </c>
      <c r="H198" s="261">
        <f ca="1"/>
        <v>1371031.9548762545</v>
      </c>
      <c r="I198" s="261">
        <f ca="1"/>
        <v>667561.94093731185</v>
      </c>
      <c r="J198" s="261">
        <f ca="1"/>
        <v>511854.81408890005</v>
      </c>
      <c r="K198" s="261">
        <f ca="1"/>
        <v>617123.79680656944</v>
      </c>
      <c r="L198" s="261">
        <f ca="1"/>
        <v>398288.70983470662</v>
      </c>
      <c r="M198" s="261">
        <f ca="1"/>
        <v>485231.98329788109</v>
      </c>
      <c r="N198" s="261">
        <f ca="1"/>
        <v>486382.17456991243</v>
      </c>
      <c r="O198" s="261">
        <f ca="1"/>
        <v>540439.26988792897</v>
      </c>
      <c r="P198" s="262">
        <f ca="1"/>
        <v>234613.58001502033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56" priority="15" stopIfTrue="1" operator="lessThan">
      <formula>1</formula>
    </cfRule>
  </conditionalFormatting>
  <conditionalFormatting sqref="D133:P145 D185:P197">
    <cfRule type="expression" dxfId="55" priority="14">
      <formula>$C133=D$132</formula>
    </cfRule>
  </conditionalFormatting>
  <conditionalFormatting sqref="R77:AA78">
    <cfRule type="expression" dxfId="54" priority="16">
      <formula>AND(#REF!&lt;=$J$1, $C77+#REF!&gt;27)</formula>
    </cfRule>
  </conditionalFormatting>
  <conditionalFormatting sqref="D77:P77">
    <cfRule type="expression" dxfId="53" priority="17">
      <formula>AND(D$63&lt;=$J$1, $C77+D$63&gt;27)</formula>
    </cfRule>
  </conditionalFormatting>
  <conditionalFormatting sqref="D146:P146 D198:P198">
    <cfRule type="expression" dxfId="52" priority="18">
      <formula>AND(D$63&lt;=$J$1-1, $C146+D$63&gt;26)</formula>
    </cfRule>
  </conditionalFormatting>
  <conditionalFormatting sqref="Q77:Q78">
    <cfRule type="expression" dxfId="51" priority="19">
      <formula>AND(#REF!&lt;=$J$1, $C77+#REF!&gt;27)</formula>
    </cfRule>
  </conditionalFormatting>
  <conditionalFormatting sqref="E97:Q97">
    <cfRule type="cellIs" dxfId="50" priority="13" stopIfTrue="1" operator="lessThan">
      <formula>1</formula>
    </cfRule>
  </conditionalFormatting>
  <conditionalFormatting sqref="E114:Q114">
    <cfRule type="cellIs" dxfId="49" priority="11" stopIfTrue="1" operator="lessThan">
      <formula>1</formula>
    </cfRule>
  </conditionalFormatting>
  <conditionalFormatting sqref="K5">
    <cfRule type="cellIs" dxfId="48" priority="12" stopIfTrue="1" operator="lessThan">
      <formula>1</formula>
    </cfRule>
  </conditionalFormatting>
  <conditionalFormatting sqref="O5">
    <cfRule type="cellIs" dxfId="47" priority="10" stopIfTrue="1" operator="lessThan">
      <formula>1</formula>
    </cfRule>
  </conditionalFormatting>
  <conditionalFormatting sqref="E149:Q149">
    <cfRule type="cellIs" dxfId="46" priority="9" stopIfTrue="1" operator="lessThan">
      <formula>1</formula>
    </cfRule>
  </conditionalFormatting>
  <conditionalFormatting sqref="E166:Q166">
    <cfRule type="cellIs" dxfId="45" priority="8" stopIfTrue="1" operator="lessThan">
      <formula>1</formula>
    </cfRule>
  </conditionalFormatting>
  <conditionalFormatting sqref="Q183">
    <cfRule type="cellIs" dxfId="44" priority="7" stopIfTrue="1" operator="lessThan">
      <formula>1</formula>
    </cfRule>
  </conditionalFormatting>
  <conditionalFormatting sqref="E96:Q96">
    <cfRule type="cellIs" dxfId="43" priority="6" stopIfTrue="1" operator="lessThan">
      <formula>1</formula>
    </cfRule>
  </conditionalFormatting>
  <conditionalFormatting sqref="E113:Q113">
    <cfRule type="cellIs" dxfId="42" priority="5" stopIfTrue="1" operator="lessThan">
      <formula>1</formula>
    </cfRule>
  </conditionalFormatting>
  <conditionalFormatting sqref="Q130">
    <cfRule type="cellIs" dxfId="41" priority="4" stopIfTrue="1" operator="lessThan">
      <formula>1</formula>
    </cfRule>
  </conditionalFormatting>
  <conditionalFormatting sqref="E148:Q148">
    <cfRule type="cellIs" dxfId="40" priority="3" stopIfTrue="1" operator="lessThan">
      <formula>1</formula>
    </cfRule>
  </conditionalFormatting>
  <conditionalFormatting sqref="E165:Q165">
    <cfRule type="cellIs" dxfId="39" priority="2" stopIfTrue="1" operator="lessThan">
      <formula>1</formula>
    </cfRule>
  </conditionalFormatting>
  <conditionalFormatting sqref="Q182">
    <cfRule type="cellIs" dxfId="38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5E8BC-B562-4455-B907-B7236B3427FB}">
  <sheetPr codeName="Sheet32">
    <tabColor theme="9" tint="0.79998168889431442"/>
    <pageSetUpPr fitToPage="1"/>
  </sheetPr>
  <dimension ref="A1:AP202"/>
  <sheetViews>
    <sheetView topLeftCell="A28" zoomScaleNormal="100" workbookViewId="0">
      <selection activeCell="O40" sqref="O40:O52"/>
    </sheetView>
  </sheetViews>
  <sheetFormatPr defaultRowHeight="15"/>
  <cols>
    <col min="1" max="1" width="10.42578125" style="105" customWidth="1"/>
    <col min="2" max="2" width="9.140625" style="106" customWidth="1"/>
    <col min="3" max="3" width="9.140625" style="40" customWidth="1"/>
    <col min="4" max="6" width="11.28515625" style="55" customWidth="1"/>
    <col min="7" max="7" width="12.7109375" style="55" bestFit="1" customWidth="1"/>
    <col min="8" max="16" width="11.28515625" style="55" customWidth="1"/>
    <col min="17" max="23" width="11.140625" style="55" customWidth="1"/>
    <col min="24" max="28" width="12.7109375" style="55" bestFit="1" customWidth="1"/>
    <col min="29" max="30" width="14.28515625" style="55" bestFit="1" customWidth="1"/>
    <col min="31" max="33" width="15.7109375" style="55" bestFit="1" customWidth="1"/>
    <col min="34" max="34" width="16.7109375" style="55" bestFit="1" customWidth="1"/>
    <col min="35" max="35" width="13.28515625" style="107" customWidth="1"/>
    <col min="36" max="38" width="13.28515625" style="40" customWidth="1"/>
    <col min="39" max="261" width="8.7109375" style="40"/>
    <col min="262" max="262" width="14.7109375" style="40" customWidth="1"/>
    <col min="263" max="266" width="16.42578125" style="40" customWidth="1"/>
    <col min="267" max="267" width="19" style="40" customWidth="1"/>
    <col min="268" max="288" width="16.42578125" style="40" customWidth="1"/>
    <col min="289" max="517" width="8.7109375" style="40"/>
    <col min="518" max="518" width="14.7109375" style="40" customWidth="1"/>
    <col min="519" max="522" width="16.42578125" style="40" customWidth="1"/>
    <col min="523" max="523" width="19" style="40" customWidth="1"/>
    <col min="524" max="544" width="16.42578125" style="40" customWidth="1"/>
    <col min="545" max="773" width="8.7109375" style="40"/>
    <col min="774" max="774" width="14.7109375" style="40" customWidth="1"/>
    <col min="775" max="778" width="16.42578125" style="40" customWidth="1"/>
    <col min="779" max="779" width="19" style="40" customWidth="1"/>
    <col min="780" max="800" width="16.42578125" style="40" customWidth="1"/>
    <col min="801" max="1029" width="8.7109375" style="40"/>
    <col min="1030" max="1030" width="14.7109375" style="40" customWidth="1"/>
    <col min="1031" max="1034" width="16.42578125" style="40" customWidth="1"/>
    <col min="1035" max="1035" width="19" style="40" customWidth="1"/>
    <col min="1036" max="1056" width="16.42578125" style="40" customWidth="1"/>
    <col min="1057" max="1285" width="8.7109375" style="40"/>
    <col min="1286" max="1286" width="14.7109375" style="40" customWidth="1"/>
    <col min="1287" max="1290" width="16.42578125" style="40" customWidth="1"/>
    <col min="1291" max="1291" width="19" style="40" customWidth="1"/>
    <col min="1292" max="1312" width="16.42578125" style="40" customWidth="1"/>
    <col min="1313" max="1541" width="8.7109375" style="40"/>
    <col min="1542" max="1542" width="14.7109375" style="40" customWidth="1"/>
    <col min="1543" max="1546" width="16.42578125" style="40" customWidth="1"/>
    <col min="1547" max="1547" width="19" style="40" customWidth="1"/>
    <col min="1548" max="1568" width="16.42578125" style="40" customWidth="1"/>
    <col min="1569" max="1797" width="8.7109375" style="40"/>
    <col min="1798" max="1798" width="14.7109375" style="40" customWidth="1"/>
    <col min="1799" max="1802" width="16.42578125" style="40" customWidth="1"/>
    <col min="1803" max="1803" width="19" style="40" customWidth="1"/>
    <col min="1804" max="1824" width="16.42578125" style="40" customWidth="1"/>
    <col min="1825" max="2053" width="8.7109375" style="40"/>
    <col min="2054" max="2054" width="14.7109375" style="40" customWidth="1"/>
    <col min="2055" max="2058" width="16.42578125" style="40" customWidth="1"/>
    <col min="2059" max="2059" width="19" style="40" customWidth="1"/>
    <col min="2060" max="2080" width="16.42578125" style="40" customWidth="1"/>
    <col min="2081" max="2309" width="8.7109375" style="40"/>
    <col min="2310" max="2310" width="14.7109375" style="40" customWidth="1"/>
    <col min="2311" max="2314" width="16.42578125" style="40" customWidth="1"/>
    <col min="2315" max="2315" width="19" style="40" customWidth="1"/>
    <col min="2316" max="2336" width="16.42578125" style="40" customWidth="1"/>
    <col min="2337" max="2565" width="8.7109375" style="40"/>
    <col min="2566" max="2566" width="14.7109375" style="40" customWidth="1"/>
    <col min="2567" max="2570" width="16.42578125" style="40" customWidth="1"/>
    <col min="2571" max="2571" width="19" style="40" customWidth="1"/>
    <col min="2572" max="2592" width="16.42578125" style="40" customWidth="1"/>
    <col min="2593" max="2821" width="8.7109375" style="40"/>
    <col min="2822" max="2822" width="14.7109375" style="40" customWidth="1"/>
    <col min="2823" max="2826" width="16.42578125" style="40" customWidth="1"/>
    <col min="2827" max="2827" width="19" style="40" customWidth="1"/>
    <col min="2828" max="2848" width="16.42578125" style="40" customWidth="1"/>
    <col min="2849" max="3077" width="8.7109375" style="40"/>
    <col min="3078" max="3078" width="14.7109375" style="40" customWidth="1"/>
    <col min="3079" max="3082" width="16.42578125" style="40" customWidth="1"/>
    <col min="3083" max="3083" width="19" style="40" customWidth="1"/>
    <col min="3084" max="3104" width="16.42578125" style="40" customWidth="1"/>
    <col min="3105" max="3333" width="8.7109375" style="40"/>
    <col min="3334" max="3334" width="14.7109375" style="40" customWidth="1"/>
    <col min="3335" max="3338" width="16.42578125" style="40" customWidth="1"/>
    <col min="3339" max="3339" width="19" style="40" customWidth="1"/>
    <col min="3340" max="3360" width="16.42578125" style="40" customWidth="1"/>
    <col min="3361" max="3589" width="8.7109375" style="40"/>
    <col min="3590" max="3590" width="14.7109375" style="40" customWidth="1"/>
    <col min="3591" max="3594" width="16.42578125" style="40" customWidth="1"/>
    <col min="3595" max="3595" width="19" style="40" customWidth="1"/>
    <col min="3596" max="3616" width="16.42578125" style="40" customWidth="1"/>
    <col min="3617" max="3845" width="8.7109375" style="40"/>
    <col min="3846" max="3846" width="14.7109375" style="40" customWidth="1"/>
    <col min="3847" max="3850" width="16.42578125" style="40" customWidth="1"/>
    <col min="3851" max="3851" width="19" style="40" customWidth="1"/>
    <col min="3852" max="3872" width="16.42578125" style="40" customWidth="1"/>
    <col min="3873" max="4101" width="8.7109375" style="40"/>
    <col min="4102" max="4102" width="14.7109375" style="40" customWidth="1"/>
    <col min="4103" max="4106" width="16.42578125" style="40" customWidth="1"/>
    <col min="4107" max="4107" width="19" style="40" customWidth="1"/>
    <col min="4108" max="4128" width="16.42578125" style="40" customWidth="1"/>
    <col min="4129" max="4357" width="8.7109375" style="40"/>
    <col min="4358" max="4358" width="14.7109375" style="40" customWidth="1"/>
    <col min="4359" max="4362" width="16.42578125" style="40" customWidth="1"/>
    <col min="4363" max="4363" width="19" style="40" customWidth="1"/>
    <col min="4364" max="4384" width="16.42578125" style="40" customWidth="1"/>
    <col min="4385" max="4613" width="8.7109375" style="40"/>
    <col min="4614" max="4614" width="14.7109375" style="40" customWidth="1"/>
    <col min="4615" max="4618" width="16.42578125" style="40" customWidth="1"/>
    <col min="4619" max="4619" width="19" style="40" customWidth="1"/>
    <col min="4620" max="4640" width="16.42578125" style="40" customWidth="1"/>
    <col min="4641" max="4869" width="8.7109375" style="40"/>
    <col min="4870" max="4870" width="14.7109375" style="40" customWidth="1"/>
    <col min="4871" max="4874" width="16.42578125" style="40" customWidth="1"/>
    <col min="4875" max="4875" width="19" style="40" customWidth="1"/>
    <col min="4876" max="4896" width="16.42578125" style="40" customWidth="1"/>
    <col min="4897" max="5125" width="8.7109375" style="40"/>
    <col min="5126" max="5126" width="14.7109375" style="40" customWidth="1"/>
    <col min="5127" max="5130" width="16.42578125" style="40" customWidth="1"/>
    <col min="5131" max="5131" width="19" style="40" customWidth="1"/>
    <col min="5132" max="5152" width="16.42578125" style="40" customWidth="1"/>
    <col min="5153" max="5381" width="8.7109375" style="40"/>
    <col min="5382" max="5382" width="14.7109375" style="40" customWidth="1"/>
    <col min="5383" max="5386" width="16.42578125" style="40" customWidth="1"/>
    <col min="5387" max="5387" width="19" style="40" customWidth="1"/>
    <col min="5388" max="5408" width="16.42578125" style="40" customWidth="1"/>
    <col min="5409" max="5637" width="8.7109375" style="40"/>
    <col min="5638" max="5638" width="14.7109375" style="40" customWidth="1"/>
    <col min="5639" max="5642" width="16.42578125" style="40" customWidth="1"/>
    <col min="5643" max="5643" width="19" style="40" customWidth="1"/>
    <col min="5644" max="5664" width="16.42578125" style="40" customWidth="1"/>
    <col min="5665" max="5893" width="8.7109375" style="40"/>
    <col min="5894" max="5894" width="14.7109375" style="40" customWidth="1"/>
    <col min="5895" max="5898" width="16.42578125" style="40" customWidth="1"/>
    <col min="5899" max="5899" width="19" style="40" customWidth="1"/>
    <col min="5900" max="5920" width="16.42578125" style="40" customWidth="1"/>
    <col min="5921" max="6149" width="8.7109375" style="40"/>
    <col min="6150" max="6150" width="14.7109375" style="40" customWidth="1"/>
    <col min="6151" max="6154" width="16.42578125" style="40" customWidth="1"/>
    <col min="6155" max="6155" width="19" style="40" customWidth="1"/>
    <col min="6156" max="6176" width="16.42578125" style="40" customWidth="1"/>
    <col min="6177" max="6405" width="8.7109375" style="40"/>
    <col min="6406" max="6406" width="14.7109375" style="40" customWidth="1"/>
    <col min="6407" max="6410" width="16.42578125" style="40" customWidth="1"/>
    <col min="6411" max="6411" width="19" style="40" customWidth="1"/>
    <col min="6412" max="6432" width="16.42578125" style="40" customWidth="1"/>
    <col min="6433" max="6661" width="8.7109375" style="40"/>
    <col min="6662" max="6662" width="14.7109375" style="40" customWidth="1"/>
    <col min="6663" max="6666" width="16.42578125" style="40" customWidth="1"/>
    <col min="6667" max="6667" width="19" style="40" customWidth="1"/>
    <col min="6668" max="6688" width="16.42578125" style="40" customWidth="1"/>
    <col min="6689" max="6917" width="8.7109375" style="40"/>
    <col min="6918" max="6918" width="14.7109375" style="40" customWidth="1"/>
    <col min="6919" max="6922" width="16.42578125" style="40" customWidth="1"/>
    <col min="6923" max="6923" width="19" style="40" customWidth="1"/>
    <col min="6924" max="6944" width="16.42578125" style="40" customWidth="1"/>
    <col min="6945" max="7173" width="8.7109375" style="40"/>
    <col min="7174" max="7174" width="14.7109375" style="40" customWidth="1"/>
    <col min="7175" max="7178" width="16.42578125" style="40" customWidth="1"/>
    <col min="7179" max="7179" width="19" style="40" customWidth="1"/>
    <col min="7180" max="7200" width="16.42578125" style="40" customWidth="1"/>
    <col min="7201" max="7429" width="8.7109375" style="40"/>
    <col min="7430" max="7430" width="14.7109375" style="40" customWidth="1"/>
    <col min="7431" max="7434" width="16.42578125" style="40" customWidth="1"/>
    <col min="7435" max="7435" width="19" style="40" customWidth="1"/>
    <col min="7436" max="7456" width="16.42578125" style="40" customWidth="1"/>
    <col min="7457" max="7685" width="8.7109375" style="40"/>
    <col min="7686" max="7686" width="14.7109375" style="40" customWidth="1"/>
    <col min="7687" max="7690" width="16.42578125" style="40" customWidth="1"/>
    <col min="7691" max="7691" width="19" style="40" customWidth="1"/>
    <col min="7692" max="7712" width="16.42578125" style="40" customWidth="1"/>
    <col min="7713" max="7941" width="8.7109375" style="40"/>
    <col min="7942" max="7942" width="14.7109375" style="40" customWidth="1"/>
    <col min="7943" max="7946" width="16.42578125" style="40" customWidth="1"/>
    <col min="7947" max="7947" width="19" style="40" customWidth="1"/>
    <col min="7948" max="7968" width="16.42578125" style="40" customWidth="1"/>
    <col min="7969" max="8197" width="8.7109375" style="40"/>
    <col min="8198" max="8198" width="14.7109375" style="40" customWidth="1"/>
    <col min="8199" max="8202" width="16.42578125" style="40" customWidth="1"/>
    <col min="8203" max="8203" width="19" style="40" customWidth="1"/>
    <col min="8204" max="8224" width="16.42578125" style="40" customWidth="1"/>
    <col min="8225" max="8453" width="8.7109375" style="40"/>
    <col min="8454" max="8454" width="14.7109375" style="40" customWidth="1"/>
    <col min="8455" max="8458" width="16.42578125" style="40" customWidth="1"/>
    <col min="8459" max="8459" width="19" style="40" customWidth="1"/>
    <col min="8460" max="8480" width="16.42578125" style="40" customWidth="1"/>
    <col min="8481" max="8709" width="8.7109375" style="40"/>
    <col min="8710" max="8710" width="14.7109375" style="40" customWidth="1"/>
    <col min="8711" max="8714" width="16.42578125" style="40" customWidth="1"/>
    <col min="8715" max="8715" width="19" style="40" customWidth="1"/>
    <col min="8716" max="8736" width="16.42578125" style="40" customWidth="1"/>
    <col min="8737" max="8965" width="8.7109375" style="40"/>
    <col min="8966" max="8966" width="14.7109375" style="40" customWidth="1"/>
    <col min="8967" max="8970" width="16.42578125" style="40" customWidth="1"/>
    <col min="8971" max="8971" width="19" style="40" customWidth="1"/>
    <col min="8972" max="8992" width="16.42578125" style="40" customWidth="1"/>
    <col min="8993" max="9221" width="8.7109375" style="40"/>
    <col min="9222" max="9222" width="14.7109375" style="40" customWidth="1"/>
    <col min="9223" max="9226" width="16.42578125" style="40" customWidth="1"/>
    <col min="9227" max="9227" width="19" style="40" customWidth="1"/>
    <col min="9228" max="9248" width="16.42578125" style="40" customWidth="1"/>
    <col min="9249" max="9477" width="8.7109375" style="40"/>
    <col min="9478" max="9478" width="14.7109375" style="40" customWidth="1"/>
    <col min="9479" max="9482" width="16.42578125" style="40" customWidth="1"/>
    <col min="9483" max="9483" width="19" style="40" customWidth="1"/>
    <col min="9484" max="9504" width="16.42578125" style="40" customWidth="1"/>
    <col min="9505" max="9733" width="8.7109375" style="40"/>
    <col min="9734" max="9734" width="14.7109375" style="40" customWidth="1"/>
    <col min="9735" max="9738" width="16.42578125" style="40" customWidth="1"/>
    <col min="9739" max="9739" width="19" style="40" customWidth="1"/>
    <col min="9740" max="9760" width="16.42578125" style="40" customWidth="1"/>
    <col min="9761" max="9989" width="8.7109375" style="40"/>
    <col min="9990" max="9990" width="14.7109375" style="40" customWidth="1"/>
    <col min="9991" max="9994" width="16.42578125" style="40" customWidth="1"/>
    <col min="9995" max="9995" width="19" style="40" customWidth="1"/>
    <col min="9996" max="10016" width="16.42578125" style="40" customWidth="1"/>
    <col min="10017" max="10245" width="8.7109375" style="40"/>
    <col min="10246" max="10246" width="14.7109375" style="40" customWidth="1"/>
    <col min="10247" max="10250" width="16.42578125" style="40" customWidth="1"/>
    <col min="10251" max="10251" width="19" style="40" customWidth="1"/>
    <col min="10252" max="10272" width="16.42578125" style="40" customWidth="1"/>
    <col min="10273" max="10501" width="8.7109375" style="40"/>
    <col min="10502" max="10502" width="14.7109375" style="40" customWidth="1"/>
    <col min="10503" max="10506" width="16.42578125" style="40" customWidth="1"/>
    <col min="10507" max="10507" width="19" style="40" customWidth="1"/>
    <col min="10508" max="10528" width="16.42578125" style="40" customWidth="1"/>
    <col min="10529" max="10757" width="8.7109375" style="40"/>
    <col min="10758" max="10758" width="14.7109375" style="40" customWidth="1"/>
    <col min="10759" max="10762" width="16.42578125" style="40" customWidth="1"/>
    <col min="10763" max="10763" width="19" style="40" customWidth="1"/>
    <col min="10764" max="10784" width="16.42578125" style="40" customWidth="1"/>
    <col min="10785" max="11013" width="8.7109375" style="40"/>
    <col min="11014" max="11014" width="14.7109375" style="40" customWidth="1"/>
    <col min="11015" max="11018" width="16.42578125" style="40" customWidth="1"/>
    <col min="11019" max="11019" width="19" style="40" customWidth="1"/>
    <col min="11020" max="11040" width="16.42578125" style="40" customWidth="1"/>
    <col min="11041" max="11269" width="8.7109375" style="40"/>
    <col min="11270" max="11270" width="14.7109375" style="40" customWidth="1"/>
    <col min="11271" max="11274" width="16.42578125" style="40" customWidth="1"/>
    <col min="11275" max="11275" width="19" style="40" customWidth="1"/>
    <col min="11276" max="11296" width="16.42578125" style="40" customWidth="1"/>
    <col min="11297" max="11525" width="8.7109375" style="40"/>
    <col min="11526" max="11526" width="14.7109375" style="40" customWidth="1"/>
    <col min="11527" max="11530" width="16.42578125" style="40" customWidth="1"/>
    <col min="11531" max="11531" width="19" style="40" customWidth="1"/>
    <col min="11532" max="11552" width="16.42578125" style="40" customWidth="1"/>
    <col min="11553" max="11781" width="8.7109375" style="40"/>
    <col min="11782" max="11782" width="14.7109375" style="40" customWidth="1"/>
    <col min="11783" max="11786" width="16.42578125" style="40" customWidth="1"/>
    <col min="11787" max="11787" width="19" style="40" customWidth="1"/>
    <col min="11788" max="11808" width="16.42578125" style="40" customWidth="1"/>
    <col min="11809" max="12037" width="8.7109375" style="40"/>
    <col min="12038" max="12038" width="14.7109375" style="40" customWidth="1"/>
    <col min="12039" max="12042" width="16.42578125" style="40" customWidth="1"/>
    <col min="12043" max="12043" width="19" style="40" customWidth="1"/>
    <col min="12044" max="12064" width="16.42578125" style="40" customWidth="1"/>
    <col min="12065" max="12293" width="8.7109375" style="40"/>
    <col min="12294" max="12294" width="14.7109375" style="40" customWidth="1"/>
    <col min="12295" max="12298" width="16.42578125" style="40" customWidth="1"/>
    <col min="12299" max="12299" width="19" style="40" customWidth="1"/>
    <col min="12300" max="12320" width="16.42578125" style="40" customWidth="1"/>
    <col min="12321" max="12549" width="8.7109375" style="40"/>
    <col min="12550" max="12550" width="14.7109375" style="40" customWidth="1"/>
    <col min="12551" max="12554" width="16.42578125" style="40" customWidth="1"/>
    <col min="12555" max="12555" width="19" style="40" customWidth="1"/>
    <col min="12556" max="12576" width="16.42578125" style="40" customWidth="1"/>
    <col min="12577" max="12805" width="8.7109375" style="40"/>
    <col min="12806" max="12806" width="14.7109375" style="40" customWidth="1"/>
    <col min="12807" max="12810" width="16.42578125" style="40" customWidth="1"/>
    <col min="12811" max="12811" width="19" style="40" customWidth="1"/>
    <col min="12812" max="12832" width="16.42578125" style="40" customWidth="1"/>
    <col min="12833" max="13061" width="8.7109375" style="40"/>
    <col min="13062" max="13062" width="14.7109375" style="40" customWidth="1"/>
    <col min="13063" max="13066" width="16.42578125" style="40" customWidth="1"/>
    <col min="13067" max="13067" width="19" style="40" customWidth="1"/>
    <col min="13068" max="13088" width="16.42578125" style="40" customWidth="1"/>
    <col min="13089" max="13317" width="8.7109375" style="40"/>
    <col min="13318" max="13318" width="14.7109375" style="40" customWidth="1"/>
    <col min="13319" max="13322" width="16.42578125" style="40" customWidth="1"/>
    <col min="13323" max="13323" width="19" style="40" customWidth="1"/>
    <col min="13324" max="13344" width="16.42578125" style="40" customWidth="1"/>
    <col min="13345" max="13573" width="8.7109375" style="40"/>
    <col min="13574" max="13574" width="14.7109375" style="40" customWidth="1"/>
    <col min="13575" max="13578" width="16.42578125" style="40" customWidth="1"/>
    <col min="13579" max="13579" width="19" style="40" customWidth="1"/>
    <col min="13580" max="13600" width="16.42578125" style="40" customWidth="1"/>
    <col min="13601" max="13829" width="8.7109375" style="40"/>
    <col min="13830" max="13830" width="14.7109375" style="40" customWidth="1"/>
    <col min="13831" max="13834" width="16.42578125" style="40" customWidth="1"/>
    <col min="13835" max="13835" width="19" style="40" customWidth="1"/>
    <col min="13836" max="13856" width="16.42578125" style="40" customWidth="1"/>
    <col min="13857" max="14085" width="8.7109375" style="40"/>
    <col min="14086" max="14086" width="14.7109375" style="40" customWidth="1"/>
    <col min="14087" max="14090" width="16.42578125" style="40" customWidth="1"/>
    <col min="14091" max="14091" width="19" style="40" customWidth="1"/>
    <col min="14092" max="14112" width="16.42578125" style="40" customWidth="1"/>
    <col min="14113" max="14341" width="8.7109375" style="40"/>
    <col min="14342" max="14342" width="14.7109375" style="40" customWidth="1"/>
    <col min="14343" max="14346" width="16.42578125" style="40" customWidth="1"/>
    <col min="14347" max="14347" width="19" style="40" customWidth="1"/>
    <col min="14348" max="14368" width="16.42578125" style="40" customWidth="1"/>
    <col min="14369" max="14597" width="8.7109375" style="40"/>
    <col min="14598" max="14598" width="14.7109375" style="40" customWidth="1"/>
    <col min="14599" max="14602" width="16.42578125" style="40" customWidth="1"/>
    <col min="14603" max="14603" width="19" style="40" customWidth="1"/>
    <col min="14604" max="14624" width="16.42578125" style="40" customWidth="1"/>
    <col min="14625" max="14853" width="8.7109375" style="40"/>
    <col min="14854" max="14854" width="14.7109375" style="40" customWidth="1"/>
    <col min="14855" max="14858" width="16.42578125" style="40" customWidth="1"/>
    <col min="14859" max="14859" width="19" style="40" customWidth="1"/>
    <col min="14860" max="14880" width="16.42578125" style="40" customWidth="1"/>
    <col min="14881" max="15109" width="8.7109375" style="40"/>
    <col min="15110" max="15110" width="14.7109375" style="40" customWidth="1"/>
    <col min="15111" max="15114" width="16.42578125" style="40" customWidth="1"/>
    <col min="15115" max="15115" width="19" style="40" customWidth="1"/>
    <col min="15116" max="15136" width="16.42578125" style="40" customWidth="1"/>
    <col min="15137" max="15365" width="8.7109375" style="40"/>
    <col min="15366" max="15366" width="14.7109375" style="40" customWidth="1"/>
    <col min="15367" max="15370" width="16.42578125" style="40" customWidth="1"/>
    <col min="15371" max="15371" width="19" style="40" customWidth="1"/>
    <col min="15372" max="15392" width="16.42578125" style="40" customWidth="1"/>
    <col min="15393" max="15621" width="8.7109375" style="40"/>
    <col min="15622" max="15622" width="14.7109375" style="40" customWidth="1"/>
    <col min="15623" max="15626" width="16.42578125" style="40" customWidth="1"/>
    <col min="15627" max="15627" width="19" style="40" customWidth="1"/>
    <col min="15628" max="15648" width="16.42578125" style="40" customWidth="1"/>
    <col min="15649" max="15877" width="8.7109375" style="40"/>
    <col min="15878" max="15878" width="14.7109375" style="40" customWidth="1"/>
    <col min="15879" max="15882" width="16.42578125" style="40" customWidth="1"/>
    <col min="15883" max="15883" width="19" style="40" customWidth="1"/>
    <col min="15884" max="15904" width="16.42578125" style="40" customWidth="1"/>
    <col min="15905" max="16133" width="8.7109375" style="40"/>
    <col min="16134" max="16134" width="14.7109375" style="40" customWidth="1"/>
    <col min="16135" max="16138" width="16.42578125" style="40" customWidth="1"/>
    <col min="16139" max="16139" width="19" style="40" customWidth="1"/>
    <col min="16140" max="16160" width="16.42578125" style="40" customWidth="1"/>
    <col min="16161" max="16384" width="8.7109375" style="40"/>
  </cols>
  <sheetData>
    <row r="1" spans="1:36" s="12" customFormat="1" ht="16.5" customHeight="1">
      <c r="A1" s="1"/>
      <c r="B1" s="2" t="s">
        <v>201</v>
      </c>
      <c r="C1" s="3"/>
      <c r="D1" s="4"/>
      <c r="E1" s="5"/>
      <c r="F1" s="9"/>
      <c r="G1" s="9"/>
      <c r="H1" s="6"/>
      <c r="I1" s="7" t="s">
        <v>1</v>
      </c>
      <c r="J1" s="8">
        <f ca="1">COUNTIF(E40:E52, "&gt;0")</f>
        <v>13</v>
      </c>
      <c r="K1" s="9"/>
      <c r="L1" s="7" t="s">
        <v>2</v>
      </c>
      <c r="M1" s="8">
        <f>COUNT(B40:B52)</f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11"/>
    </row>
    <row r="2" spans="1:36" s="12" customFormat="1" ht="16.5" customHeight="1">
      <c r="A2" s="1"/>
      <c r="B2" s="13"/>
      <c r="C2" s="14"/>
      <c r="D2" s="6"/>
      <c r="E2" s="6"/>
      <c r="F2" s="6"/>
      <c r="G2" s="6"/>
      <c r="H2" s="6"/>
      <c r="I2" s="6"/>
      <c r="J2" s="15"/>
      <c r="K2" s="15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16"/>
      <c r="AJ2" s="17"/>
    </row>
    <row r="3" spans="1:36" s="12" customFormat="1" ht="16.5" customHeight="1">
      <c r="A3" s="1"/>
      <c r="B3" s="171" t="str">
        <f>$B$1</f>
        <v>Study 7</v>
      </c>
      <c r="C3" s="172"/>
      <c r="D3" s="172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3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16"/>
      <c r="AJ3" s="17"/>
    </row>
    <row r="4" spans="1:36" s="12" customFormat="1" ht="16.5" customHeight="1">
      <c r="A4" s="1"/>
      <c r="B4" s="171" t="str">
        <f>$B$1&amp;" Feng-Robbin and Rehman-Klugman Standard Errors, All AYs Combined"</f>
        <v>Study 7 Feng-Robbin and Rehman-Klugman Standard Errors, All AYs Combined</v>
      </c>
      <c r="C4" s="172"/>
      <c r="D4" s="172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3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6"/>
      <c r="AJ4" s="17"/>
    </row>
    <row r="5" spans="1:36" s="12" customFormat="1" ht="57.6">
      <c r="A5" s="1"/>
      <c r="B5" s="410" t="s">
        <v>3</v>
      </c>
      <c r="C5" s="411"/>
      <c r="D5" s="202" t="s">
        <v>4</v>
      </c>
      <c r="E5" s="202" t="s">
        <v>5</v>
      </c>
      <c r="F5" s="202" t="s">
        <v>6</v>
      </c>
      <c r="G5" s="203" t="s">
        <v>7</v>
      </c>
      <c r="H5" s="201" t="s">
        <v>8</v>
      </c>
      <c r="I5" s="202" t="s">
        <v>9</v>
      </c>
      <c r="J5" s="202" t="s">
        <v>10</v>
      </c>
      <c r="K5" s="203" t="s">
        <v>11</v>
      </c>
      <c r="L5" s="202" t="s">
        <v>12</v>
      </c>
      <c r="M5" s="202" t="s">
        <v>13</v>
      </c>
      <c r="N5" s="202" t="s">
        <v>14</v>
      </c>
      <c r="O5" s="203" t="s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16"/>
      <c r="AH5" s="17"/>
    </row>
    <row r="6" spans="1:36" s="12" customFormat="1" ht="16.5" customHeight="1">
      <c r="A6" s="1"/>
      <c r="B6" s="406"/>
      <c r="C6" s="407"/>
      <c r="D6" s="287" t="s">
        <v>16</v>
      </c>
      <c r="E6" s="282" t="s">
        <v>17</v>
      </c>
      <c r="F6" s="202" t="s">
        <v>18</v>
      </c>
      <c r="G6" s="203" t="s">
        <v>19</v>
      </c>
      <c r="H6" s="288"/>
      <c r="I6" s="283"/>
      <c r="J6" s="283"/>
      <c r="K6" s="283"/>
      <c r="L6" s="288"/>
      <c r="M6" s="283"/>
      <c r="N6" s="283"/>
      <c r="O6" s="284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6"/>
      <c r="AB6" s="17"/>
    </row>
    <row r="7" spans="1:36" s="12" customFormat="1" ht="16.5" customHeight="1">
      <c r="A7" s="1"/>
      <c r="B7" s="408"/>
      <c r="C7" s="409"/>
      <c r="D7" s="280" t="s">
        <v>20</v>
      </c>
      <c r="E7" s="278" t="s">
        <v>21</v>
      </c>
      <c r="F7" s="278" t="s">
        <v>22</v>
      </c>
      <c r="G7" s="281" t="s">
        <v>23</v>
      </c>
      <c r="H7" s="280" t="s">
        <v>24</v>
      </c>
      <c r="I7" s="285"/>
      <c r="J7" s="278" t="s">
        <v>25</v>
      </c>
      <c r="K7" s="285"/>
      <c r="L7" s="361"/>
      <c r="M7" s="285"/>
      <c r="N7" s="285"/>
      <c r="O7" s="28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6"/>
      <c r="AB7" s="17"/>
    </row>
    <row r="8" spans="1:36" s="12" customFormat="1" ht="16.5" customHeight="1">
      <c r="A8" s="1"/>
      <c r="B8" s="404" t="s">
        <v>26</v>
      </c>
      <c r="C8" s="405"/>
      <c r="D8" s="280"/>
      <c r="E8" s="278"/>
      <c r="F8" s="278"/>
      <c r="G8" s="281"/>
      <c r="H8" s="278"/>
      <c r="I8" s="285"/>
      <c r="J8" s="278"/>
      <c r="K8" s="285"/>
      <c r="L8" s="361"/>
      <c r="M8" s="285"/>
      <c r="N8" s="285"/>
      <c r="O8" s="28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6"/>
      <c r="AB8" s="17"/>
    </row>
    <row r="9" spans="1:36" ht="15.6">
      <c r="A9" s="31"/>
      <c r="B9" s="152" t="s">
        <v>27</v>
      </c>
      <c r="C9" s="153"/>
      <c r="D9" s="198">
        <f ca="1">SUMPRODUCT(J40:J52, L40:L52)</f>
        <v>0.13456826297918029</v>
      </c>
      <c r="E9" s="150">
        <f ca="1">SUMPRODUCT(J40:J52, M40:M52)</f>
        <v>3.1086224856895432E-2</v>
      </c>
      <c r="F9" s="150" cm="1">
        <f t="array" aca="1" ref="F9" ca="1">MMULT(TRANSPOSE(S183:S195), MMULT(D183:P195, S183:S195))</f>
        <v>4.2749607129208217E-3</v>
      </c>
      <c r="G9" s="160" cm="1">
        <f t="array" aca="1" ref="G9" ca="1">MMULT(TRANSPOSE(R183:R195), MMULT(D183:P195, R183:R195))</f>
        <v>1.9121682642053676E-4</v>
      </c>
      <c r="H9" s="151">
        <f ca="1">$E$53*SQRT(EXP(2*D9+2*F9)-EXP(2*D9+F9))</f>
        <v>645657.85138960567</v>
      </c>
      <c r="I9" s="47">
        <f ca="1">IFERROR(H9/$G$53,"")</f>
        <v>0.21920243504680284</v>
      </c>
      <c r="J9" s="151">
        <f ca="1">$E$53*SQRT(EXP(2*E9+2*G9)-EXP(2*E9+G9))</f>
        <v>122751.6735616021</v>
      </c>
      <c r="K9" s="47">
        <f ca="1">IFERROR(J9/$G$53,"")</f>
        <v>4.1674496318541338E-2</v>
      </c>
      <c r="L9" s="58">
        <f ca="1">SQRT(SUMSQ(L18:L31))</f>
        <v>443701.29869539361</v>
      </c>
      <c r="M9" s="46">
        <f ca="1">SQRT(SUMSQ(M18:M31))</f>
        <v>92415.308268333742</v>
      </c>
      <c r="N9" s="46">
        <f ca="1">SQRT(L9^2+H9^2)</f>
        <v>783418.72809183015</v>
      </c>
      <c r="O9" s="131">
        <f ca="1">SQRT(M9^2+J9^2)</f>
        <v>153650.78120369345</v>
      </c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1"/>
      <c r="AF9" s="61"/>
      <c r="AG9" s="61"/>
      <c r="AH9" s="40"/>
      <c r="AI9" s="40"/>
    </row>
    <row r="10" spans="1:36" ht="15.6">
      <c r="A10" s="31"/>
      <c r="B10" s="152" t="s">
        <v>28</v>
      </c>
      <c r="C10" s="153"/>
      <c r="D10" s="197">
        <f ca="1">SUMPRODUCT(J40:J52, L40:L52)</f>
        <v>0.13456826297918029</v>
      </c>
      <c r="E10" s="154">
        <f ca="1">SUMPRODUCT(J40:J52, M40:M52)</f>
        <v>3.1086224856895432E-2</v>
      </c>
      <c r="F10" s="154" cm="1">
        <f t="array" aca="1" ref="F10" ca="1">MMULT(TRANSPOSE(S166:S178), MMULT(D166:P178, S166:S178))</f>
        <v>3.4822284326096469E-3</v>
      </c>
      <c r="G10" s="159" cm="1">
        <f t="array" aca="1" ref="G10" ca="1">MMULT(TRANSPOSE(R166:R178), MMULT(D166:P178, R166:R178))</f>
        <v>2.1065936623429401E-4</v>
      </c>
      <c r="H10" s="156">
        <f ca="1">$E$53*SQRT(EXP(2*D10+2*F10)-EXP(2*D10+F10))</f>
        <v>582380.38089694083</v>
      </c>
      <c r="I10" s="157">
        <f ca="1">IFERROR(H10/$G$53,"")</f>
        <v>0.19771957754612868</v>
      </c>
      <c r="J10" s="156">
        <f ca="1">$E$53*SQRT(EXP(2*E10+2*G10)-EXP(2*E10+G10))</f>
        <v>128843.07712695471</v>
      </c>
      <c r="K10" s="157">
        <f ca="1">IFERROR(J10/$G$53,"")</f>
        <v>4.37425428721522E-2</v>
      </c>
      <c r="L10" s="362">
        <f ca="1">L9</f>
        <v>443701.29869539361</v>
      </c>
      <c r="M10" s="155">
        <f ca="1">M9</f>
        <v>92415.308268333742</v>
      </c>
      <c r="N10" s="155">
        <f ca="1">SQRT(L10^2+H10^2)</f>
        <v>732145.98989384947</v>
      </c>
      <c r="O10" s="158">
        <f ca="1">SQRT(M10^2+J10^2)</f>
        <v>158559.54000271807</v>
      </c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1"/>
      <c r="AF10" s="61"/>
      <c r="AG10" s="61"/>
      <c r="AH10" s="40"/>
      <c r="AI10" s="40"/>
    </row>
    <row r="11" spans="1:36" ht="15.6">
      <c r="A11" s="31"/>
      <c r="B11" s="152" t="s">
        <v>29</v>
      </c>
      <c r="C11" s="153"/>
      <c r="D11" s="197">
        <f ca="1">SUMPRODUCT(J40:J52, L40:L52)</f>
        <v>0.13456826297918029</v>
      </c>
      <c r="E11" s="154">
        <f ca="1">SUMPRODUCT(J40:J52, M40:M52)</f>
        <v>3.1086224856895432E-2</v>
      </c>
      <c r="F11" s="154" cm="1">
        <f t="array" aca="1" ref="F11" ca="1">MMULT(TRANSPOSE(S149:S161), MMULT(D149:P161, S149:S161))</f>
        <v>1.297837657918811E-3</v>
      </c>
      <c r="G11" s="159" cm="1">
        <f t="array" aca="1" ref="G11" ca="1">MMULT(TRANSPOSE(R149:R161), MMULT(D149:P161, R149:R161))</f>
        <v>1.2463548629080835E-4</v>
      </c>
      <c r="H11" s="156">
        <f ca="1">$E$53*SQRT(EXP(2*D11+2*F11)-EXP(2*D11+F11))</f>
        <v>354957.77803603193</v>
      </c>
      <c r="I11" s="157">
        <f ca="1">IFERROR(H11/$G$53,"")</f>
        <v>0.1205090422378365</v>
      </c>
      <c r="J11" s="156">
        <f ca="1">$E$53*SQRT(EXP(2*E11+2*G11)-EXP(2*E11+G11))</f>
        <v>99097.691585090564</v>
      </c>
      <c r="K11" s="157">
        <f ca="1">IFERROR(J11/$G$53,"")</f>
        <v>3.364391102224986E-2</v>
      </c>
      <c r="L11" s="362">
        <f ca="1">L9</f>
        <v>443701.29869539361</v>
      </c>
      <c r="M11" s="155">
        <f ca="1">M9</f>
        <v>92415.308268333742</v>
      </c>
      <c r="N11" s="155">
        <f ca="1">SQRT(L11^2+H11^2)</f>
        <v>568212.87089633569</v>
      </c>
      <c r="O11" s="158">
        <f ca="1">SQRT(M11^2+J11^2)</f>
        <v>135502.5523000393</v>
      </c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1"/>
      <c r="AF11" s="61"/>
      <c r="AG11" s="61"/>
      <c r="AH11" s="40"/>
      <c r="AI11" s="40"/>
    </row>
    <row r="12" spans="1:36" ht="15.6">
      <c r="A12" s="31"/>
      <c r="B12" s="400" t="s">
        <v>30</v>
      </c>
      <c r="C12" s="153"/>
      <c r="D12" s="197"/>
      <c r="E12" s="154"/>
      <c r="F12" s="154"/>
      <c r="G12" s="159"/>
      <c r="H12" s="156"/>
      <c r="I12" s="157"/>
      <c r="J12" s="156"/>
      <c r="K12" s="157"/>
      <c r="L12" s="58"/>
      <c r="M12" s="46"/>
      <c r="N12" s="155"/>
      <c r="O12" s="158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1"/>
      <c r="AF12" s="61"/>
      <c r="AG12" s="61"/>
      <c r="AH12" s="40"/>
      <c r="AI12" s="40"/>
    </row>
    <row r="13" spans="1:36" ht="16.149999999999999">
      <c r="A13" s="31"/>
      <c r="B13" s="360" t="s">
        <v>31</v>
      </c>
      <c r="C13" s="153"/>
      <c r="D13" s="197">
        <f ca="1">SUMPRODUCT(J40:J52, L40:L52)</f>
        <v>0.13456826297918029</v>
      </c>
      <c r="E13" s="207" t="s">
        <v>32</v>
      </c>
      <c r="F13" s="154">
        <f ca="1">SUMPRODUCT(J40:J52,J40:J52,T132:T144)</f>
        <v>7.8399009401490213E-4</v>
      </c>
      <c r="G13" s="206" t="s">
        <v>32</v>
      </c>
      <c r="H13" s="156">
        <f ca="1">$E$53*SQRT(EXP(2*D13+2*F13)-EXP(2*D13+F13))</f>
        <v>275774.69851457316</v>
      </c>
      <c r="I13" s="157">
        <f ca="1">IFERROR(H13/$G$53,"")</f>
        <v>9.362619119180364E-2</v>
      </c>
      <c r="J13" s="174" t="s">
        <v>32</v>
      </c>
      <c r="K13" s="204" t="s">
        <v>32</v>
      </c>
      <c r="L13" s="363" t="s">
        <v>32</v>
      </c>
      <c r="M13" s="45" t="s">
        <v>32</v>
      </c>
      <c r="N13" s="204" t="s">
        <v>32</v>
      </c>
      <c r="O13" s="205" t="s">
        <v>32</v>
      </c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1"/>
      <c r="AF13" s="61"/>
      <c r="AG13" s="61"/>
      <c r="AH13" s="40"/>
      <c r="AI13" s="40"/>
    </row>
    <row r="14" spans="1:36" s="12" customFormat="1" ht="16.5" customHeight="1">
      <c r="A14" s="1"/>
      <c r="B14" s="13"/>
      <c r="C14" s="14"/>
      <c r="D14" s="6"/>
      <c r="E14" s="6"/>
      <c r="F14" s="6"/>
      <c r="G14" s="6"/>
      <c r="H14" s="6"/>
      <c r="I14" s="6"/>
      <c r="J14" s="15"/>
      <c r="K14" s="15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6"/>
      <c r="AJ14" s="17"/>
    </row>
    <row r="15" spans="1:36" s="12" customFormat="1" ht="16.5" customHeight="1">
      <c r="A15" s="1"/>
      <c r="B15" s="171" t="str">
        <f>$B$1</f>
        <v>Study 7</v>
      </c>
      <c r="C15" s="172"/>
      <c r="D15" s="172"/>
      <c r="E15" s="199"/>
      <c r="F15" s="199"/>
      <c r="G15" s="199"/>
      <c r="H15" s="172"/>
      <c r="I15" s="172"/>
      <c r="J15" s="172"/>
      <c r="K15" s="172"/>
      <c r="L15" s="172"/>
      <c r="M15" s="172"/>
      <c r="N15" s="172"/>
      <c r="O15" s="173"/>
      <c r="P15" s="55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6"/>
      <c r="AJ15" s="17"/>
    </row>
    <row r="16" spans="1:36" s="12" customFormat="1" ht="16.5" customHeight="1">
      <c r="A16" s="1"/>
      <c r="B16" s="171" t="str">
        <f>$B$1&amp;" Feng-Robbin Standard Errors by Accident Year"</f>
        <v>Study 7 Feng-Robbin Standard Errors by Accident Year</v>
      </c>
      <c r="C16" s="172"/>
      <c r="D16" s="172"/>
      <c r="E16" s="199"/>
      <c r="F16" s="199"/>
      <c r="G16" s="199"/>
      <c r="H16" s="172"/>
      <c r="I16" s="172"/>
      <c r="J16" s="172"/>
      <c r="K16" s="172"/>
      <c r="L16" s="172"/>
      <c r="M16" s="172"/>
      <c r="N16" s="172"/>
      <c r="O16" s="173"/>
      <c r="P16" s="55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6"/>
      <c r="AJ16" s="17"/>
    </row>
    <row r="17" spans="1:36" s="12" customFormat="1" ht="57.6">
      <c r="A17" s="1"/>
      <c r="B17" s="289" t="s">
        <v>33</v>
      </c>
      <c r="C17" s="274" t="s">
        <v>34</v>
      </c>
      <c r="D17" s="275" t="s">
        <v>35</v>
      </c>
      <c r="E17" s="201" t="s">
        <v>36</v>
      </c>
      <c r="F17" s="202" t="s">
        <v>37</v>
      </c>
      <c r="G17" s="203" t="s">
        <v>38</v>
      </c>
      <c r="H17" s="201" t="s">
        <v>8</v>
      </c>
      <c r="I17" s="202" t="s">
        <v>9</v>
      </c>
      <c r="J17" s="202" t="s">
        <v>10</v>
      </c>
      <c r="K17" s="203" t="s">
        <v>11</v>
      </c>
      <c r="L17" s="202" t="s">
        <v>12</v>
      </c>
      <c r="M17" s="202" t="s">
        <v>13</v>
      </c>
      <c r="N17" s="202" t="s">
        <v>14</v>
      </c>
      <c r="O17" s="203" t="s">
        <v>15</v>
      </c>
      <c r="P17" s="55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6"/>
      <c r="AJ17" s="17"/>
    </row>
    <row r="18" spans="1:36" s="12" customFormat="1" ht="16.5" customHeight="1">
      <c r="A18" s="1"/>
      <c r="B18" s="412"/>
      <c r="C18" s="413" t="s">
        <v>39</v>
      </c>
      <c r="D18" s="23" t="s">
        <v>40</v>
      </c>
      <c r="E18" s="25" t="s">
        <v>41</v>
      </c>
      <c r="F18" s="24" t="s">
        <v>42</v>
      </c>
      <c r="G18" s="26" t="s">
        <v>43</v>
      </c>
      <c r="H18" s="412" t="s">
        <v>44</v>
      </c>
      <c r="I18" s="414"/>
      <c r="J18" s="414" t="s">
        <v>45</v>
      </c>
      <c r="K18" s="415"/>
      <c r="L18" s="414" t="s">
        <v>46</v>
      </c>
      <c r="M18" s="414" t="s">
        <v>47</v>
      </c>
      <c r="N18" s="414"/>
      <c r="O18" s="415"/>
      <c r="P18" s="55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6"/>
      <c r="AJ18" s="17"/>
    </row>
    <row r="19" spans="1:36" s="12" customFormat="1" ht="16.5" customHeight="1">
      <c r="A19" s="1"/>
      <c r="B19" s="162">
        <f t="shared" ref="B19:B31" si="0">B40</f>
        <v>2006</v>
      </c>
      <c r="C19" s="162">
        <f>$C$40</f>
        <v>1</v>
      </c>
      <c r="D19" s="214">
        <f t="shared" ref="D19:D31" si="1">$M$1-C19+1</f>
        <v>13</v>
      </c>
      <c r="E19" s="216">
        <f ca="1">Q59</f>
        <v>625326.14512523031</v>
      </c>
      <c r="F19" s="34">
        <f t="array" aca="1" ref="F19:F31" ca="1">'Triangle 3'!$Q$5:$Q$17</f>
        <v>402916.32413877104</v>
      </c>
      <c r="G19" s="217">
        <f t="shared" ref="G19:G31" ca="1" si="2">+E19-F19</f>
        <v>222409.82098645926</v>
      </c>
      <c r="H19" s="129">
        <f t="shared" ref="H19:H31" ca="1" si="3">E40*SQRT(EXP(2*L40+2*N40)-EXP(2*L40+N40))</f>
        <v>0</v>
      </c>
      <c r="I19" s="36">
        <f t="shared" ref="I19:I31" ca="1" si="4">IFERROR(H19/G40,"")</f>
        <v>0</v>
      </c>
      <c r="J19" s="101">
        <f t="shared" ref="J19:J31" ca="1" si="5">E40*SQRT(EXP(2*M40+2*O40)-EXP(2*M40+O40))</f>
        <v>0</v>
      </c>
      <c r="K19" s="38">
        <f t="shared" ref="K19:K31" ca="1" si="6">IFERROR(J19/G40,"")</f>
        <v>0</v>
      </c>
      <c r="L19" s="35">
        <f t="shared" ref="L19:L31" ca="1" si="7">ABS(I40-1)*$E40</f>
        <v>0</v>
      </c>
      <c r="M19" s="35">
        <f ca="1">ABS(H40-1)*$E40</f>
        <v>0</v>
      </c>
      <c r="N19" s="35">
        <f t="shared" ref="N19:N31" ca="1" si="8">SQRT(L19^2+H19^2)</f>
        <v>0</v>
      </c>
      <c r="O19" s="130">
        <f t="shared" ref="O19:O31" ca="1" si="9">SQRT(M19^2+J19^2)</f>
        <v>0</v>
      </c>
      <c r="P19" s="5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6"/>
      <c r="AJ19" s="17"/>
    </row>
    <row r="20" spans="1:36" s="12" customFormat="1" ht="16.5" customHeight="1">
      <c r="A20" s="1"/>
      <c r="B20" s="162">
        <f t="shared" si="0"/>
        <v>2007</v>
      </c>
      <c r="C20" s="162">
        <f>C19+1</f>
        <v>2</v>
      </c>
      <c r="D20" s="214">
        <f t="shared" si="1"/>
        <v>12</v>
      </c>
      <c r="E20" s="216">
        <f t="shared" ref="E20:E31" ca="1" si="10">Q60</f>
        <v>857034.39474298595</v>
      </c>
      <c r="F20" s="34">
        <f ca="1"/>
        <v>551245.13477689249</v>
      </c>
      <c r="G20" s="217">
        <f t="shared" ca="1" si="2"/>
        <v>305789.25996609346</v>
      </c>
      <c r="H20" s="129">
        <f t="shared" ca="1" si="3"/>
        <v>0</v>
      </c>
      <c r="I20" s="36">
        <f t="shared" ca="1" si="4"/>
        <v>0</v>
      </c>
      <c r="J20" s="101">
        <f t="shared" ca="1" si="5"/>
        <v>0</v>
      </c>
      <c r="K20" s="38">
        <f t="shared" ca="1" si="6"/>
        <v>0</v>
      </c>
      <c r="L20" s="35">
        <f t="shared" ca="1" si="7"/>
        <v>2327.2576029447619</v>
      </c>
      <c r="M20" s="35">
        <f t="shared" ref="M20:M31" ca="1" si="11">ABS(H41-1)*E41</f>
        <v>2327.2576029447619</v>
      </c>
      <c r="N20" s="35">
        <f t="shared" ca="1" si="8"/>
        <v>2327.2576029447619</v>
      </c>
      <c r="O20" s="130">
        <f t="shared" ca="1" si="9"/>
        <v>2327.2576029447619</v>
      </c>
      <c r="P20" s="55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6"/>
      <c r="AJ20" s="17"/>
    </row>
    <row r="21" spans="1:36" s="12" customFormat="1" ht="16.5" customHeight="1">
      <c r="A21" s="1"/>
      <c r="B21" s="162">
        <f t="shared" si="0"/>
        <v>2008</v>
      </c>
      <c r="C21" s="162">
        <f t="shared" ref="C21:C31" si="12">C20+1</f>
        <v>3</v>
      </c>
      <c r="D21" s="214">
        <f t="shared" si="1"/>
        <v>11</v>
      </c>
      <c r="E21" s="216">
        <f t="shared" ca="1" si="10"/>
        <v>832122.39050211781</v>
      </c>
      <c r="F21" s="34">
        <f ca="1"/>
        <v>971016.66341316479</v>
      </c>
      <c r="G21" s="217">
        <f t="shared" ca="1" si="2"/>
        <v>-138894.27291104698</v>
      </c>
      <c r="H21" s="129">
        <f t="shared" ca="1" si="3"/>
        <v>17497.371046483648</v>
      </c>
      <c r="I21" s="36">
        <f t="shared" ca="1" si="4"/>
        <v>-0.12597618807284883</v>
      </c>
      <c r="J21" s="101">
        <f t="shared" ca="1" si="5"/>
        <v>17449.986002373415</v>
      </c>
      <c r="K21" s="38">
        <f t="shared" ca="1" si="6"/>
        <v>-0.12563502898027357</v>
      </c>
      <c r="L21" s="35">
        <f t="shared" ca="1" si="7"/>
        <v>17172.015834823884</v>
      </c>
      <c r="M21" s="35">
        <f t="shared" ca="1" si="11"/>
        <v>14872.021578749613</v>
      </c>
      <c r="N21" s="35">
        <f t="shared" ca="1" si="8"/>
        <v>24516.038043896213</v>
      </c>
      <c r="O21" s="130">
        <f t="shared" ca="1" si="9"/>
        <v>22927.69149569625</v>
      </c>
      <c r="P21" s="55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6"/>
      <c r="AJ21" s="17"/>
    </row>
    <row r="22" spans="1:36" s="12" customFormat="1" ht="16.5" customHeight="1">
      <c r="A22" s="1"/>
      <c r="B22" s="162">
        <f t="shared" si="0"/>
        <v>2009</v>
      </c>
      <c r="C22" s="162">
        <f t="shared" si="12"/>
        <v>4</v>
      </c>
      <c r="D22" s="214">
        <f t="shared" si="1"/>
        <v>10</v>
      </c>
      <c r="E22" s="216">
        <f t="shared" ca="1" si="10"/>
        <v>1104190.2002071387</v>
      </c>
      <c r="F22" s="34">
        <f ca="1"/>
        <v>810125.7020115559</v>
      </c>
      <c r="G22" s="217">
        <f t="shared" ca="1" si="2"/>
        <v>294064.49819558277</v>
      </c>
      <c r="H22" s="129">
        <f t="shared" ca="1" si="3"/>
        <v>67720.064661279335</v>
      </c>
      <c r="I22" s="36">
        <f t="shared" ca="1" si="4"/>
        <v>0.23028983463430058</v>
      </c>
      <c r="J22" s="101">
        <f t="shared" ca="1" si="5"/>
        <v>45696.611458680934</v>
      </c>
      <c r="K22" s="38">
        <f t="shared" ca="1" si="6"/>
        <v>0.15539656007128083</v>
      </c>
      <c r="L22" s="35">
        <f t="shared" ca="1" si="7"/>
        <v>51787.193871327669</v>
      </c>
      <c r="M22" s="35">
        <f t="shared" ca="1" si="11"/>
        <v>28414.30695755393</v>
      </c>
      <c r="N22" s="35">
        <f t="shared" ca="1" si="8"/>
        <v>85252.100307231914</v>
      </c>
      <c r="O22" s="130">
        <f t="shared" ca="1" si="9"/>
        <v>53810.344160614208</v>
      </c>
      <c r="P22" s="5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6"/>
      <c r="AJ22" s="17"/>
    </row>
    <row r="23" spans="1:36" s="12" customFormat="1" ht="16.5" customHeight="1">
      <c r="A23" s="1"/>
      <c r="B23" s="162">
        <f t="shared" si="0"/>
        <v>2010</v>
      </c>
      <c r="C23" s="162">
        <f t="shared" si="12"/>
        <v>5</v>
      </c>
      <c r="D23" s="214">
        <f t="shared" si="1"/>
        <v>9</v>
      </c>
      <c r="E23" s="216">
        <f t="shared" ca="1" si="10"/>
        <v>1136559.2550162459</v>
      </c>
      <c r="F23" s="34">
        <f ca="1"/>
        <v>1122043.1231034126</v>
      </c>
      <c r="G23" s="217">
        <f t="shared" ca="1" si="2"/>
        <v>14516.131912833313</v>
      </c>
      <c r="H23" s="129">
        <f t="shared" ca="1" si="3"/>
        <v>102502.20037057862</v>
      </c>
      <c r="I23" s="36">
        <f t="shared" ca="1" si="4"/>
        <v>7.061261290961351</v>
      </c>
      <c r="J23" s="101">
        <f t="shared" ca="1" si="5"/>
        <v>38851.829422761664</v>
      </c>
      <c r="K23" s="38">
        <f t="shared" ca="1" si="6"/>
        <v>2.6764588291191975</v>
      </c>
      <c r="L23" s="35">
        <f t="shared" ca="1" si="7"/>
        <v>84521.639016351022</v>
      </c>
      <c r="M23" s="35">
        <f t="shared" ca="1" si="11"/>
        <v>29817.841765842029</v>
      </c>
      <c r="N23" s="35">
        <f t="shared" ca="1" si="8"/>
        <v>132855.59281724124</v>
      </c>
      <c r="O23" s="130">
        <f t="shared" ca="1" si="9"/>
        <v>48975.180827314587</v>
      </c>
      <c r="P23" s="55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6"/>
      <c r="AJ23" s="17"/>
    </row>
    <row r="24" spans="1:36" s="12" customFormat="1" ht="16.5" customHeight="1">
      <c r="A24" s="1"/>
      <c r="B24" s="162">
        <f t="shared" si="0"/>
        <v>2011</v>
      </c>
      <c r="C24" s="162">
        <f t="shared" si="12"/>
        <v>6</v>
      </c>
      <c r="D24" s="214">
        <f t="shared" si="1"/>
        <v>8</v>
      </c>
      <c r="E24" s="216">
        <f t="shared" ca="1" si="10"/>
        <v>799249.74396224273</v>
      </c>
      <c r="F24" s="34">
        <f ca="1"/>
        <v>499537.3653259296</v>
      </c>
      <c r="G24" s="217">
        <f t="shared" ca="1" si="2"/>
        <v>299712.37863631314</v>
      </c>
      <c r="H24" s="129">
        <f t="shared" ca="1" si="3"/>
        <v>57015.308690105805</v>
      </c>
      <c r="I24" s="36">
        <f t="shared" ca="1" si="4"/>
        <v>0.19023341294585366</v>
      </c>
      <c r="J24" s="101">
        <f t="shared" ca="1" si="5"/>
        <v>31055.605777101042</v>
      </c>
      <c r="K24" s="38">
        <f t="shared" ca="1" si="6"/>
        <v>0.10361802845249031</v>
      </c>
      <c r="L24" s="35">
        <f t="shared" ca="1" si="7"/>
        <v>89205.696773191943</v>
      </c>
      <c r="M24" s="35">
        <f t="shared" ca="1" si="11"/>
        <v>27707.961110521948</v>
      </c>
      <c r="N24" s="35">
        <f t="shared" ca="1" si="8"/>
        <v>105869.73959455422</v>
      </c>
      <c r="O24" s="130">
        <f t="shared" ca="1" si="9"/>
        <v>41619.487732129863</v>
      </c>
      <c r="P24" s="55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6"/>
      <c r="AJ24" s="17"/>
    </row>
    <row r="25" spans="1:36" s="12" customFormat="1" ht="16.5" customHeight="1">
      <c r="A25" s="1"/>
      <c r="B25" s="162">
        <f t="shared" si="0"/>
        <v>2012</v>
      </c>
      <c r="C25" s="162">
        <f t="shared" si="12"/>
        <v>7</v>
      </c>
      <c r="D25" s="214">
        <f t="shared" si="1"/>
        <v>7</v>
      </c>
      <c r="E25" s="216">
        <f t="shared" ca="1" si="10"/>
        <v>469122.02560529509</v>
      </c>
      <c r="F25" s="34">
        <f ca="1"/>
        <v>330159.74597507261</v>
      </c>
      <c r="G25" s="217">
        <f t="shared" ca="1" si="2"/>
        <v>138962.27963022247</v>
      </c>
      <c r="H25" s="129">
        <f t="shared" ca="1" si="3"/>
        <v>48453.040112643881</v>
      </c>
      <c r="I25" s="36">
        <f t="shared" ca="1" si="4"/>
        <v>0.34867764289400721</v>
      </c>
      <c r="J25" s="101">
        <f t="shared" ca="1" si="5"/>
        <v>30156.908617543788</v>
      </c>
      <c r="K25" s="38">
        <f t="shared" ca="1" si="6"/>
        <v>0.21701506838971757</v>
      </c>
      <c r="L25" s="35">
        <f t="shared" ca="1" si="7"/>
        <v>67968.249426192458</v>
      </c>
      <c r="M25" s="35">
        <f t="shared" ca="1" si="11"/>
        <v>14041.501929852548</v>
      </c>
      <c r="N25" s="35">
        <f t="shared" ca="1" si="8"/>
        <v>83470.833386390645</v>
      </c>
      <c r="O25" s="130">
        <f t="shared" ca="1" si="9"/>
        <v>33265.641641383372</v>
      </c>
      <c r="P25" s="55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6"/>
      <c r="AJ25" s="17"/>
    </row>
    <row r="26" spans="1:36" s="12" customFormat="1" ht="16.5" customHeight="1">
      <c r="A26" s="1"/>
      <c r="B26" s="162">
        <f t="shared" si="0"/>
        <v>2013</v>
      </c>
      <c r="C26" s="162">
        <f t="shared" si="12"/>
        <v>8</v>
      </c>
      <c r="D26" s="214">
        <f t="shared" si="1"/>
        <v>6</v>
      </c>
      <c r="E26" s="216">
        <f t="shared" ca="1" si="10"/>
        <v>417864.38686381996</v>
      </c>
      <c r="F26" s="34">
        <f ca="1"/>
        <v>353992.7206647495</v>
      </c>
      <c r="G26" s="217">
        <f t="shared" ca="1" si="2"/>
        <v>63871.66619907046</v>
      </c>
      <c r="H26" s="129">
        <f t="shared" ca="1" si="3"/>
        <v>60816.417729931884</v>
      </c>
      <c r="I26" s="36">
        <f t="shared" ca="1" si="4"/>
        <v>0.95216582483356227</v>
      </c>
      <c r="J26" s="101">
        <f t="shared" ca="1" si="5"/>
        <v>28290.441230997967</v>
      </c>
      <c r="K26" s="38">
        <f t="shared" ca="1" si="6"/>
        <v>0.4429263069922808</v>
      </c>
      <c r="L26" s="35">
        <f t="shared" ca="1" si="7"/>
        <v>72828.355908571641</v>
      </c>
      <c r="M26" s="35">
        <f t="shared" ca="1" si="11"/>
        <v>10731.668847125356</v>
      </c>
      <c r="N26" s="35">
        <f t="shared" ca="1" si="8"/>
        <v>94882.064110384716</v>
      </c>
      <c r="O26" s="130">
        <f t="shared" ca="1" si="9"/>
        <v>30257.524374755292</v>
      </c>
      <c r="P26" s="55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6"/>
      <c r="AJ26" s="17"/>
    </row>
    <row r="27" spans="1:36" s="12" customFormat="1" ht="16.5" customHeight="1">
      <c r="A27" s="1"/>
      <c r="B27" s="162">
        <f t="shared" si="0"/>
        <v>2014</v>
      </c>
      <c r="C27" s="162">
        <f t="shared" si="12"/>
        <v>9</v>
      </c>
      <c r="D27" s="214">
        <f t="shared" si="1"/>
        <v>5</v>
      </c>
      <c r="E27" s="216">
        <f t="shared" ca="1" si="10"/>
        <v>542202.29419094243</v>
      </c>
      <c r="F27" s="34">
        <f ca="1"/>
        <v>197347.449793837</v>
      </c>
      <c r="G27" s="217">
        <f t="shared" ca="1" si="2"/>
        <v>344854.84439710539</v>
      </c>
      <c r="H27" s="129">
        <f t="shared" ca="1" si="3"/>
        <v>74702.336792939881</v>
      </c>
      <c r="I27" s="36">
        <f t="shared" ca="1" si="4"/>
        <v>0.21661965318636803</v>
      </c>
      <c r="J27" s="101">
        <f t="shared" ca="1" si="5"/>
        <v>27076.404928291464</v>
      </c>
      <c r="K27" s="38">
        <f t="shared" ca="1" si="6"/>
        <v>7.8515367750242732E-2</v>
      </c>
      <c r="L27" s="35">
        <f t="shared" ca="1" si="7"/>
        <v>125659.01409165988</v>
      </c>
      <c r="M27" s="35">
        <f t="shared" ca="1" si="11"/>
        <v>26535.393916720757</v>
      </c>
      <c r="N27" s="35">
        <f t="shared" ca="1" si="8"/>
        <v>146186.95887394948</v>
      </c>
      <c r="O27" s="130">
        <f t="shared" ca="1" si="9"/>
        <v>37911.196685891453</v>
      </c>
      <c r="P27" s="55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6"/>
      <c r="AJ27" s="17"/>
    </row>
    <row r="28" spans="1:36" s="12" customFormat="1" ht="16.5" customHeight="1">
      <c r="A28" s="1"/>
      <c r="B28" s="162">
        <f t="shared" si="0"/>
        <v>2015</v>
      </c>
      <c r="C28" s="162">
        <f t="shared" si="12"/>
        <v>10</v>
      </c>
      <c r="D28" s="214">
        <f t="shared" si="1"/>
        <v>4</v>
      </c>
      <c r="E28" s="216">
        <f t="shared" ca="1" si="10"/>
        <v>623241.1161167816</v>
      </c>
      <c r="F28" s="34">
        <f ca="1"/>
        <v>188197.62060650589</v>
      </c>
      <c r="G28" s="217">
        <f t="shared" ca="1" si="2"/>
        <v>435043.49551027571</v>
      </c>
      <c r="H28" s="129">
        <f t="shared" ca="1" si="3"/>
        <v>115757.92968279039</v>
      </c>
      <c r="I28" s="36">
        <f t="shared" ca="1" si="4"/>
        <v>0.26608357756737494</v>
      </c>
      <c r="J28" s="101">
        <f t="shared" ca="1" si="5"/>
        <v>59718.453012123806</v>
      </c>
      <c r="K28" s="38">
        <f t="shared" ca="1" si="6"/>
        <v>0.13727007443721972</v>
      </c>
      <c r="L28" s="35">
        <f t="shared" ca="1" si="7"/>
        <v>180953.01598592347</v>
      </c>
      <c r="M28" s="35">
        <f t="shared" ca="1" si="11"/>
        <v>29642.795547815156</v>
      </c>
      <c r="N28" s="35">
        <f t="shared" ca="1" si="8"/>
        <v>214811.29457933008</v>
      </c>
      <c r="O28" s="130">
        <f t="shared" ca="1" si="9"/>
        <v>66670.750393638198</v>
      </c>
      <c r="P28" s="55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6"/>
      <c r="AJ28" s="17"/>
    </row>
    <row r="29" spans="1:36" s="12" customFormat="1" ht="16.5" customHeight="1">
      <c r="A29" s="1"/>
      <c r="B29" s="162">
        <f t="shared" si="0"/>
        <v>2016</v>
      </c>
      <c r="C29" s="162">
        <f t="shared" si="12"/>
        <v>11</v>
      </c>
      <c r="D29" s="214">
        <f t="shared" si="1"/>
        <v>3</v>
      </c>
      <c r="E29" s="216">
        <f t="shared" ca="1" si="10"/>
        <v>337772.78942970536</v>
      </c>
      <c r="F29" s="34">
        <f ca="1"/>
        <v>147458.73186373687</v>
      </c>
      <c r="G29" s="217">
        <f t="shared" ca="1" si="2"/>
        <v>190314.05756596848</v>
      </c>
      <c r="H29" s="129">
        <f t="shared" ca="1" si="3"/>
        <v>95463.631455099719</v>
      </c>
      <c r="I29" s="36">
        <f t="shared" ca="1" si="4"/>
        <v>0.50161103533830753</v>
      </c>
      <c r="J29" s="101">
        <f t="shared" ca="1" si="5"/>
        <v>37883.429594187313</v>
      </c>
      <c r="K29" s="38">
        <f t="shared" ca="1" si="6"/>
        <v>0.19905744262247047</v>
      </c>
      <c r="L29" s="35">
        <f t="shared" ca="1" si="7"/>
        <v>117781.4573456214</v>
      </c>
      <c r="M29" s="35">
        <f t="shared" ca="1" si="11"/>
        <v>15276.463080551046</v>
      </c>
      <c r="N29" s="35">
        <f t="shared" ca="1" si="8"/>
        <v>151610.60855050196</v>
      </c>
      <c r="O29" s="130">
        <f t="shared" ca="1" si="9"/>
        <v>40847.577187260278</v>
      </c>
      <c r="P29" s="55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6"/>
      <c r="AJ29" s="17"/>
    </row>
    <row r="30" spans="1:36" s="12" customFormat="1" ht="16.5" customHeight="1">
      <c r="A30" s="1"/>
      <c r="B30" s="162">
        <f t="shared" si="0"/>
        <v>2017</v>
      </c>
      <c r="C30" s="162">
        <f t="shared" si="12"/>
        <v>12</v>
      </c>
      <c r="D30" s="214">
        <f t="shared" si="1"/>
        <v>2</v>
      </c>
      <c r="E30" s="216">
        <f t="shared" ca="1" si="10"/>
        <v>544069.21626074647</v>
      </c>
      <c r="F30" s="34">
        <f ca="1"/>
        <v>79252.333340266516</v>
      </c>
      <c r="G30" s="217">
        <f t="shared" ca="1" si="2"/>
        <v>464816.88292047998</v>
      </c>
      <c r="H30" s="129">
        <f t="shared" ca="1" si="3"/>
        <v>174296.59287997466</v>
      </c>
      <c r="I30" s="36">
        <f t="shared" ca="1" si="4"/>
        <v>0.37497904935133991</v>
      </c>
      <c r="J30" s="101">
        <f t="shared" ca="1" si="5"/>
        <v>98553.191272974669</v>
      </c>
      <c r="K30" s="38">
        <f t="shared" ca="1" si="6"/>
        <v>0.21202584263669047</v>
      </c>
      <c r="L30" s="35">
        <f t="shared" ca="1" si="7"/>
        <v>264556.87583938218</v>
      </c>
      <c r="M30" s="35">
        <f t="shared" ca="1" si="11"/>
        <v>55490.31516209917</v>
      </c>
      <c r="N30" s="35">
        <f t="shared" ca="1" si="8"/>
        <v>316811.68356527179</v>
      </c>
      <c r="O30" s="130">
        <f t="shared" ca="1" si="9"/>
        <v>113101.31116338406</v>
      </c>
      <c r="P30" s="55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6"/>
      <c r="AJ30" s="17"/>
    </row>
    <row r="31" spans="1:36" s="12" customFormat="1" ht="16.5" customHeight="1">
      <c r="A31" s="1"/>
      <c r="B31" s="163">
        <f t="shared" si="0"/>
        <v>2018</v>
      </c>
      <c r="C31" s="163">
        <f t="shared" si="12"/>
        <v>13</v>
      </c>
      <c r="D31" s="164">
        <f t="shared" si="1"/>
        <v>1</v>
      </c>
      <c r="E31" s="243">
        <f t="shared" ca="1" si="10"/>
        <v>315267.98497774341</v>
      </c>
      <c r="F31" s="34">
        <f ca="1"/>
        <v>5242.3537549073662</v>
      </c>
      <c r="G31" s="247">
        <f t="shared" ca="1" si="2"/>
        <v>310025.63122283603</v>
      </c>
      <c r="H31" s="58">
        <f t="shared" ca="1" si="3"/>
        <v>106308.45414078537</v>
      </c>
      <c r="I31" s="47">
        <f t="shared" ca="1" si="4"/>
        <v>0.34290214561122662</v>
      </c>
      <c r="J31" s="161">
        <f t="shared" ca="1" si="5"/>
        <v>36418.081635754388</v>
      </c>
      <c r="K31" s="49">
        <f t="shared" ca="1" si="6"/>
        <v>0.11746797028397402</v>
      </c>
      <c r="L31" s="46">
        <f t="shared" ca="1" si="7"/>
        <v>190961.84053543321</v>
      </c>
      <c r="M31" s="46">
        <f t="shared" ca="1" si="11"/>
        <v>25339.456589531488</v>
      </c>
      <c r="N31" s="46">
        <f t="shared" ca="1" si="8"/>
        <v>218558.71513733716</v>
      </c>
      <c r="O31" s="131">
        <f t="shared" ca="1" si="9"/>
        <v>44366.256662932719</v>
      </c>
      <c r="P31" s="55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6"/>
      <c r="AJ31" s="17"/>
    </row>
    <row r="32" spans="1:36" s="12" customFormat="1" ht="16.5" customHeight="1">
      <c r="A32" s="1"/>
      <c r="B32" s="400" t="s">
        <v>48</v>
      </c>
      <c r="C32" s="153"/>
      <c r="D32" s="153"/>
      <c r="E32" s="401">
        <f ca="1">SUM(E19:E31)</f>
        <v>8604021.9430009946</v>
      </c>
      <c r="F32" s="358">
        <f ca="1">SUM(F19:F31)</f>
        <v>5658535.2687688032</v>
      </c>
      <c r="G32" s="402">
        <f ca="1">SUM(G19:G31)</f>
        <v>2945486.6742321933</v>
      </c>
      <c r="H32" s="401"/>
      <c r="I32" s="359"/>
      <c r="J32" s="359"/>
      <c r="K32" s="359"/>
      <c r="L32" s="416"/>
      <c r="M32" s="416"/>
      <c r="N32" s="416"/>
      <c r="O32" s="178"/>
      <c r="P32" s="55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6"/>
      <c r="AJ32" s="17"/>
    </row>
    <row r="33" spans="1:42" s="12" customFormat="1" ht="16.5" customHeight="1">
      <c r="A33" s="1"/>
      <c r="B33" s="13"/>
      <c r="C33" s="14"/>
      <c r="D33" s="6"/>
      <c r="E33" s="6"/>
      <c r="F33" s="6"/>
      <c r="G33" s="6"/>
      <c r="H33" s="6"/>
      <c r="I33" s="6"/>
      <c r="J33" s="15"/>
      <c r="K33" s="1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6"/>
      <c r="AJ33" s="17"/>
    </row>
    <row r="34" spans="1:42" s="12" customFormat="1" ht="16.5" customHeight="1">
      <c r="A34" s="1"/>
      <c r="B34" s="13"/>
      <c r="C34" s="14"/>
      <c r="D34" s="6"/>
      <c r="E34" s="6"/>
      <c r="F34" s="6"/>
      <c r="G34" s="6"/>
      <c r="H34" s="6"/>
      <c r="I34" s="6"/>
      <c r="J34" s="15"/>
      <c r="K34" s="15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6"/>
      <c r="AJ34" s="17"/>
    </row>
    <row r="35" spans="1:42" s="12" customFormat="1" ht="16.5" customHeight="1">
      <c r="A35" s="1"/>
      <c r="B35" s="171" t="str">
        <f>$B$1</f>
        <v>Study 7</v>
      </c>
      <c r="C35" s="172"/>
      <c r="D35" s="172"/>
      <c r="E35" s="199"/>
      <c r="F35" s="199"/>
      <c r="G35" s="199"/>
      <c r="H35" s="172"/>
      <c r="I35" s="172"/>
      <c r="J35" s="172"/>
      <c r="K35" s="172"/>
      <c r="L35" s="172"/>
      <c r="M35" s="172"/>
      <c r="N35" s="172"/>
      <c r="O35" s="173"/>
      <c r="P35" s="9"/>
      <c r="Q35" s="9"/>
      <c r="R35" s="9"/>
      <c r="S35" s="9"/>
      <c r="T35" s="9"/>
      <c r="U35" s="9"/>
      <c r="V35" s="9"/>
      <c r="W35" s="9"/>
      <c r="X35" s="9"/>
      <c r="Y35" s="16"/>
      <c r="Z35" s="17"/>
    </row>
    <row r="36" spans="1:42" s="20" customFormat="1" ht="18.75" customHeight="1">
      <c r="A36" s="1"/>
      <c r="B36" s="171" t="str">
        <f>$B$1&amp;" Feng-Robbin Parameters by Accident Year"</f>
        <v>Study 7 Feng-Robbin Parameters by Accident Year</v>
      </c>
      <c r="C36" s="172"/>
      <c r="D36" s="172"/>
      <c r="E36" s="199"/>
      <c r="F36" s="199"/>
      <c r="G36" s="199"/>
      <c r="H36" s="172"/>
      <c r="I36" s="172"/>
      <c r="J36" s="172"/>
      <c r="K36" s="172"/>
      <c r="L36" s="172"/>
      <c r="M36" s="172"/>
      <c r="N36" s="172"/>
      <c r="O36" s="17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9"/>
      <c r="AA36" s="18"/>
      <c r="AB36" s="18"/>
      <c r="AC36" s="18"/>
      <c r="AD36" s="18"/>
      <c r="AE36" s="18"/>
      <c r="AF36" s="18"/>
    </row>
    <row r="37" spans="1:42" s="30" customFormat="1" ht="43.15">
      <c r="A37" s="21"/>
      <c r="B37" s="289" t="s">
        <v>33</v>
      </c>
      <c r="C37" s="274" t="s">
        <v>34</v>
      </c>
      <c r="D37" s="275" t="s">
        <v>35</v>
      </c>
      <c r="E37" s="201" t="s">
        <v>36</v>
      </c>
      <c r="F37" s="202" t="s">
        <v>37</v>
      </c>
      <c r="G37" s="203" t="s">
        <v>38</v>
      </c>
      <c r="H37" s="202" t="s">
        <v>49</v>
      </c>
      <c r="I37" s="202" t="s">
        <v>50</v>
      </c>
      <c r="J37" s="202" t="s">
        <v>51</v>
      </c>
      <c r="K37" s="202" t="s">
        <v>52</v>
      </c>
      <c r="L37" s="202" t="s">
        <v>4</v>
      </c>
      <c r="M37" s="202" t="s">
        <v>5</v>
      </c>
      <c r="N37" s="202" t="s">
        <v>6</v>
      </c>
      <c r="O37" s="203" t="s">
        <v>7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8"/>
      <c r="AA37" s="27"/>
      <c r="AB37" s="27"/>
      <c r="AC37" s="27"/>
      <c r="AD37" s="29"/>
      <c r="AE37" s="29"/>
      <c r="AF37" s="29"/>
      <c r="AG37" s="29"/>
    </row>
    <row r="38" spans="1:42" s="30" customFormat="1" ht="20.65" customHeight="1">
      <c r="A38" s="21"/>
      <c r="B38" s="201"/>
      <c r="C38" s="276" t="s">
        <v>39</v>
      </c>
      <c r="D38" s="279" t="s">
        <v>40</v>
      </c>
      <c r="E38" s="201" t="s">
        <v>41</v>
      </c>
      <c r="F38" s="202" t="s">
        <v>42</v>
      </c>
      <c r="G38" s="203" t="s">
        <v>43</v>
      </c>
      <c r="H38" s="201" t="s">
        <v>53</v>
      </c>
      <c r="I38" s="202" t="s">
        <v>54</v>
      </c>
      <c r="J38" s="202" t="s">
        <v>55</v>
      </c>
      <c r="K38" s="202" t="s">
        <v>56</v>
      </c>
      <c r="L38" s="202" t="s">
        <v>57</v>
      </c>
      <c r="M38" s="202" t="s">
        <v>58</v>
      </c>
      <c r="N38" s="202" t="s">
        <v>59</v>
      </c>
      <c r="O38" s="203" t="s">
        <v>60</v>
      </c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7"/>
      <c r="AK38" s="27"/>
      <c r="AL38" s="27"/>
      <c r="AM38" s="29"/>
      <c r="AN38" s="29"/>
      <c r="AO38" s="29"/>
      <c r="AP38" s="29"/>
    </row>
    <row r="39" spans="1:42" s="30" customFormat="1" ht="20.65" customHeight="1">
      <c r="A39" s="21"/>
      <c r="B39" s="280"/>
      <c r="C39" s="290"/>
      <c r="D39" s="291"/>
      <c r="E39" s="280"/>
      <c r="F39" s="278"/>
      <c r="G39" s="281"/>
      <c r="H39" s="280" t="s">
        <v>61</v>
      </c>
      <c r="I39" s="278" t="s">
        <v>62</v>
      </c>
      <c r="J39" s="278" t="s">
        <v>63</v>
      </c>
      <c r="K39" s="278" t="s">
        <v>64</v>
      </c>
      <c r="L39" s="278" t="s">
        <v>65</v>
      </c>
      <c r="M39" s="278" t="s">
        <v>66</v>
      </c>
      <c r="N39" s="278" t="s">
        <v>67</v>
      </c>
      <c r="O39" s="281" t="s">
        <v>68</v>
      </c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70"/>
      <c r="AJ39" s="269"/>
      <c r="AK39" s="269"/>
      <c r="AL39" s="269"/>
      <c r="AM39" s="271"/>
      <c r="AN39" s="271"/>
      <c r="AO39" s="271"/>
      <c r="AP39" s="271"/>
    </row>
    <row r="40" spans="1:42" ht="15.6">
      <c r="A40" s="40"/>
      <c r="B40" s="162">
        <f t="shared" ref="B40:C52" si="13">B59</f>
        <v>2006</v>
      </c>
      <c r="C40" s="162">
        <f t="shared" si="13"/>
        <v>1</v>
      </c>
      <c r="D40" s="214">
        <f t="shared" ref="D40:D52" si="14">$M$1-C40+1</f>
        <v>13</v>
      </c>
      <c r="E40" s="216">
        <f ca="1">Q59</f>
        <v>625326.14512523031</v>
      </c>
      <c r="F40" s="32">
        <f t="array" aca="1" ref="F40:F52" ca="1">F19:F31</f>
        <v>402916.32413877104</v>
      </c>
      <c r="G40" s="217">
        <f t="shared" ref="G40:G52" ca="1" si="15">+E40-F40</f>
        <v>222409.82098645926</v>
      </c>
      <c r="H40" s="33">
        <f t="shared" ref="H40:H52" si="16">INDEX($D$89:$P$89, 0, $M$1+1-C40)</f>
        <v>1</v>
      </c>
      <c r="I40" s="148">
        <f t="shared" ref="I40:I52" si="17">INDEX($D$90:$P$90, 0, $M$1+1-C40)</f>
        <v>1</v>
      </c>
      <c r="J40" s="148">
        <f t="shared" ref="J40:J52" ca="1" si="18">E40/$E$53</f>
        <v>7.2678353131573128E-2</v>
      </c>
      <c r="K40" s="148">
        <f ca="1">SUM(J40:J$52)</f>
        <v>1.0000000000000002</v>
      </c>
      <c r="L40" s="149">
        <f ca="1">SUM($M$40:$M40)</f>
        <v>0</v>
      </c>
      <c r="M40" s="149">
        <f t="shared" ref="M40:M52" ca="1" si="19">INDEX($D$125:$P$125, 0, $M$1+1-C40)</f>
        <v>0</v>
      </c>
      <c r="N40" s="108">
        <f t="shared" ref="N40:N52" ca="1" si="20">SUM(OFFSET($P$195, 0, 0, -$C40, -$C40))</f>
        <v>0</v>
      </c>
      <c r="O40" s="397">
        <f>INDEX($D$108:$P$108, 0, $M$1+1-C40)</f>
        <v>0</v>
      </c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9"/>
      <c r="AN40" s="39"/>
      <c r="AO40" s="39"/>
    </row>
    <row r="41" spans="1:42" ht="15.6">
      <c r="A41" s="40"/>
      <c r="B41" s="162">
        <f t="shared" si="13"/>
        <v>2007</v>
      </c>
      <c r="C41" s="162">
        <f t="shared" si="13"/>
        <v>2</v>
      </c>
      <c r="D41" s="214">
        <f t="shared" si="14"/>
        <v>12</v>
      </c>
      <c r="E41" s="216">
        <f t="shared" ref="E41:E52" ca="1" si="21">Q60</f>
        <v>857034.39474298595</v>
      </c>
      <c r="F41" s="32">
        <f ca="1"/>
        <v>551245.13477689249</v>
      </c>
      <c r="G41" s="217">
        <f t="shared" ca="1" si="15"/>
        <v>305789.25996609346</v>
      </c>
      <c r="H41" s="33">
        <f t="shared" si="16"/>
        <v>1.0027154774851745</v>
      </c>
      <c r="I41" s="148">
        <f t="shared" si="17"/>
        <v>1.0027154774851745</v>
      </c>
      <c r="J41" s="148">
        <f t="shared" ca="1" si="18"/>
        <v>9.9608578455584587E-2</v>
      </c>
      <c r="K41" s="148">
        <f ca="1">SUM(J41:J$52)</f>
        <v>0.92732164686842711</v>
      </c>
      <c r="L41" s="149">
        <f ca="1">SUM($M$40:$M41)</f>
        <v>2.7117972371033488E-3</v>
      </c>
      <c r="M41" s="149">
        <f t="shared" ca="1" si="19"/>
        <v>2.7117972371033488E-3</v>
      </c>
      <c r="N41" s="108">
        <f t="shared" ca="1" si="20"/>
        <v>0</v>
      </c>
      <c r="O41" s="397">
        <f t="shared" ref="O41:O52" si="22">INDEX($D$108:$P$108, 0, $M$1+1-C41)</f>
        <v>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9"/>
      <c r="AN41" s="39"/>
      <c r="AO41" s="39"/>
    </row>
    <row r="42" spans="1:42" ht="15.6">
      <c r="A42" s="40"/>
      <c r="B42" s="162">
        <f t="shared" si="13"/>
        <v>2008</v>
      </c>
      <c r="C42" s="162">
        <f t="shared" si="13"/>
        <v>3</v>
      </c>
      <c r="D42" s="214">
        <f t="shared" si="14"/>
        <v>11</v>
      </c>
      <c r="E42" s="216">
        <f t="shared" ca="1" si="21"/>
        <v>832122.39050211781</v>
      </c>
      <c r="F42" s="32">
        <f ca="1"/>
        <v>971016.66341316479</v>
      </c>
      <c r="G42" s="217">
        <f t="shared" ca="1" si="15"/>
        <v>-138894.27291104698</v>
      </c>
      <c r="H42" s="33">
        <f t="shared" si="16"/>
        <v>1.017872396835489</v>
      </c>
      <c r="I42" s="148">
        <f t="shared" si="17"/>
        <v>1.0206364064118765</v>
      </c>
      <c r="J42" s="148">
        <f t="shared" ca="1" si="18"/>
        <v>9.6713187857338498E-2</v>
      </c>
      <c r="K42" s="148">
        <f ca="1">SUM(J42:J$52)</f>
        <v>0.82771306841284253</v>
      </c>
      <c r="L42" s="149">
        <f ca="1">SUM($M$40:$M42)</f>
        <v>2.2819296184008693E-2</v>
      </c>
      <c r="M42" s="149">
        <f t="shared" ca="1" si="19"/>
        <v>2.0107498946905344E-2</v>
      </c>
      <c r="N42" s="108">
        <f t="shared" ca="1" si="20"/>
        <v>4.2215854387670404E-4</v>
      </c>
      <c r="O42" s="397">
        <f t="shared" si="22"/>
        <v>4.2215854387670426E-4</v>
      </c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9"/>
      <c r="AN42" s="39"/>
      <c r="AO42" s="39"/>
    </row>
    <row r="43" spans="1:42" ht="15.6">
      <c r="A43" s="40"/>
      <c r="B43" s="162">
        <f t="shared" si="13"/>
        <v>2009</v>
      </c>
      <c r="C43" s="162">
        <f t="shared" si="13"/>
        <v>4</v>
      </c>
      <c r="D43" s="214">
        <f t="shared" si="14"/>
        <v>10</v>
      </c>
      <c r="E43" s="216">
        <f t="shared" ca="1" si="21"/>
        <v>1104190.2002071387</v>
      </c>
      <c r="F43" s="32">
        <f ca="1"/>
        <v>810125.7020115559</v>
      </c>
      <c r="G43" s="217">
        <f t="shared" ca="1" si="15"/>
        <v>294064.49819558277</v>
      </c>
      <c r="H43" s="33">
        <f t="shared" si="16"/>
        <v>1.0257331635004763</v>
      </c>
      <c r="I43" s="148">
        <f t="shared" si="17"/>
        <v>1.0469006099326119</v>
      </c>
      <c r="J43" s="148">
        <f t="shared" ca="1" si="18"/>
        <v>0.12833419155855946</v>
      </c>
      <c r="K43" s="148">
        <f ca="1">SUM(J43:J$52)</f>
        <v>0.73099988055550402</v>
      </c>
      <c r="L43" s="149">
        <f ca="1">SUM($M$40:$M43)</f>
        <v>5.3481523059881818E-2</v>
      </c>
      <c r="M43" s="149">
        <f t="shared" ca="1" si="19"/>
        <v>3.0662226875873125E-2</v>
      </c>
      <c r="N43" s="108">
        <f t="shared" ca="1" si="20"/>
        <v>3.3628121658011729E-3</v>
      </c>
      <c r="O43" s="397">
        <f t="shared" si="22"/>
        <v>1.6069429880054104E-3</v>
      </c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9"/>
      <c r="AN43" s="39"/>
      <c r="AO43" s="39"/>
    </row>
    <row r="44" spans="1:42" ht="15.6">
      <c r="A44" s="40"/>
      <c r="B44" s="162">
        <f t="shared" si="13"/>
        <v>2010</v>
      </c>
      <c r="C44" s="162">
        <f t="shared" si="13"/>
        <v>5</v>
      </c>
      <c r="D44" s="214">
        <f t="shared" si="14"/>
        <v>9</v>
      </c>
      <c r="E44" s="216">
        <f t="shared" ca="1" si="21"/>
        <v>1136559.2550162459</v>
      </c>
      <c r="F44" s="32">
        <f ca="1"/>
        <v>1122043.1231034126</v>
      </c>
      <c r="G44" s="217">
        <f t="shared" ca="1" si="15"/>
        <v>14516.131912833313</v>
      </c>
      <c r="H44" s="33">
        <f t="shared" si="16"/>
        <v>1.026235184513469</v>
      </c>
      <c r="I44" s="148">
        <f t="shared" si="17"/>
        <v>1.0743662406014571</v>
      </c>
      <c r="J44" s="148">
        <f t="shared" ca="1" si="18"/>
        <v>0.13209627573541796</v>
      </c>
      <c r="K44" s="148">
        <f ca="1">SUM(J44:J$52)</f>
        <v>0.6026656889969445</v>
      </c>
      <c r="L44" s="149">
        <f ca="1">SUM($M$40:$M44)</f>
        <v>8.537726553852007E-2</v>
      </c>
      <c r="M44" s="149">
        <f t="shared" ca="1" si="19"/>
        <v>3.1895742478638259E-2</v>
      </c>
      <c r="N44" s="108">
        <f t="shared" ca="1" si="20"/>
        <v>6.7873781416194221E-3</v>
      </c>
      <c r="O44" s="397">
        <f t="shared" si="22"/>
        <v>1.0945143431003773E-3</v>
      </c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9"/>
      <c r="AN44" s="39"/>
      <c r="AO44" s="39"/>
    </row>
    <row r="45" spans="1:42" ht="15.6">
      <c r="A45" s="40"/>
      <c r="B45" s="162">
        <f t="shared" si="13"/>
        <v>2011</v>
      </c>
      <c r="C45" s="162">
        <f t="shared" si="13"/>
        <v>6</v>
      </c>
      <c r="D45" s="214">
        <f t="shared" si="14"/>
        <v>8</v>
      </c>
      <c r="E45" s="216">
        <f t="shared" ca="1" si="21"/>
        <v>799249.74396224273</v>
      </c>
      <c r="F45" s="32">
        <f ca="1"/>
        <v>499537.3653259296</v>
      </c>
      <c r="G45" s="217">
        <f t="shared" ca="1" si="15"/>
        <v>299712.37863631314</v>
      </c>
      <c r="H45" s="33">
        <f t="shared" si="16"/>
        <v>1.0346674632301551</v>
      </c>
      <c r="I45" s="148">
        <f t="shared" si="17"/>
        <v>1.1116117927432281</v>
      </c>
      <c r="J45" s="148">
        <f t="shared" ca="1" si="18"/>
        <v>9.2892573874988588E-2</v>
      </c>
      <c r="K45" s="148">
        <f ca="1">SUM(J45:J$52)</f>
        <v>0.47056941326152646</v>
      </c>
      <c r="L45" s="149">
        <f ca="1">SUM($M$40:$M45)</f>
        <v>0.1135404269258469</v>
      </c>
      <c r="M45" s="149">
        <f t="shared" ca="1" si="19"/>
        <v>2.8163161387326826E-2</v>
      </c>
      <c r="N45" s="108">
        <f t="shared" ca="1" si="20"/>
        <v>4.0306211351136207E-3</v>
      </c>
      <c r="O45" s="397">
        <f t="shared" si="22"/>
        <v>1.4240494338849247E-3</v>
      </c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9"/>
      <c r="AN45" s="39"/>
      <c r="AO45" s="39"/>
    </row>
    <row r="46" spans="1:42" ht="15.6">
      <c r="A46" s="40"/>
      <c r="B46" s="162">
        <f t="shared" si="13"/>
        <v>2012</v>
      </c>
      <c r="C46" s="162">
        <f t="shared" si="13"/>
        <v>7</v>
      </c>
      <c r="D46" s="214">
        <f t="shared" si="14"/>
        <v>7</v>
      </c>
      <c r="E46" s="216">
        <f t="shared" ca="1" si="21"/>
        <v>469122.02560529509</v>
      </c>
      <c r="F46" s="32">
        <f ca="1"/>
        <v>330159.74597507261</v>
      </c>
      <c r="G46" s="217">
        <f t="shared" ca="1" si="15"/>
        <v>138962.27963022247</v>
      </c>
      <c r="H46" s="33">
        <f t="shared" si="16"/>
        <v>1.02993144888419</v>
      </c>
      <c r="I46" s="148">
        <f t="shared" si="17"/>
        <v>1.1448839442967849</v>
      </c>
      <c r="J46" s="148">
        <f t="shared" ca="1" si="18"/>
        <v>5.4523573825483541E-2</v>
      </c>
      <c r="K46" s="148">
        <f ca="1">SUM(J46:J$52)</f>
        <v>0.37767683938653784</v>
      </c>
      <c r="L46" s="149">
        <f ca="1">SUM($M$40:$M46)</f>
        <v>0.14592213586353486</v>
      </c>
      <c r="M46" s="149">
        <f t="shared" ca="1" si="19"/>
        <v>3.238170893768795E-2</v>
      </c>
      <c r="N46" s="108">
        <f t="shared" ca="1" si="20"/>
        <v>7.8739654845622377E-3</v>
      </c>
      <c r="O46" s="397">
        <f t="shared" si="22"/>
        <v>3.8509392400965627E-3</v>
      </c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9"/>
      <c r="AN46" s="39"/>
      <c r="AO46" s="39"/>
    </row>
    <row r="47" spans="1:42" ht="15.6">
      <c r="A47" s="40"/>
      <c r="B47" s="162">
        <f t="shared" si="13"/>
        <v>2013</v>
      </c>
      <c r="C47" s="162">
        <f t="shared" si="13"/>
        <v>8</v>
      </c>
      <c r="D47" s="214">
        <f t="shared" si="14"/>
        <v>6</v>
      </c>
      <c r="E47" s="216">
        <f t="shared" ca="1" si="21"/>
        <v>417864.38686381996</v>
      </c>
      <c r="F47" s="32">
        <f ca="1"/>
        <v>353992.7206647495</v>
      </c>
      <c r="G47" s="217">
        <f t="shared" ca="1" si="15"/>
        <v>63871.66619907046</v>
      </c>
      <c r="H47" s="33">
        <f t="shared" si="16"/>
        <v>1.0256821810723553</v>
      </c>
      <c r="I47" s="148">
        <f t="shared" si="17"/>
        <v>1.1742870610610472</v>
      </c>
      <c r="J47" s="148">
        <f t="shared" ca="1" si="18"/>
        <v>4.8566169360334421E-2</v>
      </c>
      <c r="K47" s="148">
        <f ca="1">SUM(J47:J$52)</f>
        <v>0.32315326556105434</v>
      </c>
      <c r="L47" s="149">
        <f ca="1">SUM($M$40:$M47)</f>
        <v>0.18520639337532357</v>
      </c>
      <c r="M47" s="149">
        <f t="shared" ca="1" si="19"/>
        <v>3.9284257511788725E-2</v>
      </c>
      <c r="N47" s="108">
        <f t="shared" ca="1" si="20"/>
        <v>1.4314428025500732E-2</v>
      </c>
      <c r="O47" s="397">
        <f t="shared" si="22"/>
        <v>4.2105959857496903E-3</v>
      </c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9"/>
      <c r="AN47" s="39"/>
      <c r="AO47" s="39"/>
    </row>
    <row r="48" spans="1:42" ht="15.6">
      <c r="A48" s="40"/>
      <c r="B48" s="162">
        <f t="shared" si="13"/>
        <v>2014</v>
      </c>
      <c r="C48" s="162">
        <f t="shared" si="13"/>
        <v>9</v>
      </c>
      <c r="D48" s="214">
        <f t="shared" si="14"/>
        <v>5</v>
      </c>
      <c r="E48" s="216">
        <f t="shared" ca="1" si="21"/>
        <v>542202.29419094243</v>
      </c>
      <c r="F48" s="32">
        <f ca="1"/>
        <v>197347.449793837</v>
      </c>
      <c r="G48" s="217">
        <f t="shared" ca="1" si="15"/>
        <v>344854.84439710539</v>
      </c>
      <c r="H48" s="33">
        <f t="shared" si="16"/>
        <v>1.0489400251548475</v>
      </c>
      <c r="I48" s="148">
        <f t="shared" si="17"/>
        <v>1.2317566993683868</v>
      </c>
      <c r="J48" s="148">
        <f t="shared" ca="1" si="18"/>
        <v>6.3017307229440628E-2</v>
      </c>
      <c r="K48" s="148">
        <f ca="1">SUM(J48:J$52)</f>
        <v>0.27458709620071992</v>
      </c>
      <c r="L48" s="149">
        <f ca="1">SUM($M$40:$M48)</f>
        <v>0.22222791720490964</v>
      </c>
      <c r="M48" s="149">
        <f t="shared" ca="1" si="19"/>
        <v>3.7021523829586081E-2</v>
      </c>
      <c r="N48" s="108">
        <f t="shared" ca="1" si="20"/>
        <v>1.1954480914748624E-2</v>
      </c>
      <c r="O48" s="397">
        <f t="shared" si="22"/>
        <v>2.3078060866602232E-3</v>
      </c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9"/>
      <c r="AN48" s="39"/>
      <c r="AO48" s="39"/>
    </row>
    <row r="49" spans="1:41" ht="15.6">
      <c r="A49" s="40"/>
      <c r="B49" s="162">
        <f t="shared" si="13"/>
        <v>2015</v>
      </c>
      <c r="C49" s="162">
        <f t="shared" si="13"/>
        <v>10</v>
      </c>
      <c r="D49" s="214">
        <f t="shared" si="14"/>
        <v>4</v>
      </c>
      <c r="E49" s="216">
        <f t="shared" ca="1" si="21"/>
        <v>623241.1161167816</v>
      </c>
      <c r="F49" s="32">
        <f ca="1"/>
        <v>188197.62060650589</v>
      </c>
      <c r="G49" s="217">
        <f t="shared" ca="1" si="15"/>
        <v>435043.49551027571</v>
      </c>
      <c r="H49" s="33">
        <f t="shared" si="16"/>
        <v>1.0475623234431484</v>
      </c>
      <c r="I49" s="148">
        <f t="shared" si="17"/>
        <v>1.2903419099070108</v>
      </c>
      <c r="J49" s="148">
        <f t="shared" ca="1" si="18"/>
        <v>7.2436021228858172E-2</v>
      </c>
      <c r="K49" s="148">
        <f ca="1">SUM(J49:J$52)</f>
        <v>0.21156978897127929</v>
      </c>
      <c r="L49" s="149">
        <f ca="1">SUM($M$40:$M49)</f>
        <v>0.25959396185701572</v>
      </c>
      <c r="M49" s="149">
        <f t="shared" ca="1" si="19"/>
        <v>3.7366044652106092E-2</v>
      </c>
      <c r="N49" s="108">
        <f t="shared" ca="1" si="20"/>
        <v>1.9921586608749382E-2</v>
      </c>
      <c r="O49" s="397">
        <f t="shared" si="22"/>
        <v>8.4133141543107394E-3</v>
      </c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9"/>
      <c r="AN49" s="39"/>
      <c r="AO49" s="39"/>
    </row>
    <row r="50" spans="1:41" ht="15.6">
      <c r="A50" s="40"/>
      <c r="B50" s="162">
        <f t="shared" si="13"/>
        <v>2016</v>
      </c>
      <c r="C50" s="162">
        <f t="shared" si="13"/>
        <v>11</v>
      </c>
      <c r="D50" s="214">
        <f t="shared" si="14"/>
        <v>3</v>
      </c>
      <c r="E50" s="216">
        <f t="shared" ca="1" si="21"/>
        <v>337772.78942970536</v>
      </c>
      <c r="F50" s="32">
        <f ca="1"/>
        <v>147458.73186373687</v>
      </c>
      <c r="G50" s="217">
        <f t="shared" ca="1" si="15"/>
        <v>190314.05756596848</v>
      </c>
      <c r="H50" s="33">
        <f t="shared" si="16"/>
        <v>1.045227038881207</v>
      </c>
      <c r="I50" s="148">
        <f t="shared" si="17"/>
        <v>1.3487002536364261</v>
      </c>
      <c r="J50" s="148">
        <f t="shared" ca="1" si="18"/>
        <v>3.925754625770906E-2</v>
      </c>
      <c r="K50" s="148">
        <f ca="1">SUM(J50:J$52)</f>
        <v>0.13913376774242112</v>
      </c>
      <c r="L50" s="149">
        <f ca="1">SUM($M$40:$M50)</f>
        <v>0.31285700652994819</v>
      </c>
      <c r="M50" s="149">
        <f t="shared" ca="1" si="19"/>
        <v>5.326304467293249E-2</v>
      </c>
      <c r="N50" s="108">
        <f t="shared" ca="1" si="20"/>
        <v>4.0220883240932842E-2</v>
      </c>
      <c r="O50" s="397">
        <f t="shared" si="22"/>
        <v>1.1120869080918017E-2</v>
      </c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9"/>
      <c r="AN50" s="39"/>
      <c r="AO50" s="39"/>
    </row>
    <row r="51" spans="1:41" ht="15.6">
      <c r="A51" s="40"/>
      <c r="B51" s="162">
        <f t="shared" si="13"/>
        <v>2017</v>
      </c>
      <c r="C51" s="162">
        <f t="shared" si="13"/>
        <v>12</v>
      </c>
      <c r="D51" s="214">
        <f t="shared" si="14"/>
        <v>2</v>
      </c>
      <c r="E51" s="216">
        <f t="shared" ca="1" si="21"/>
        <v>544069.21626074647</v>
      </c>
      <c r="F51" s="32">
        <f ca="1"/>
        <v>79252.333340266516</v>
      </c>
      <c r="G51" s="217">
        <f t="shared" ca="1" si="15"/>
        <v>464816.88292047998</v>
      </c>
      <c r="H51" s="33">
        <f t="shared" si="16"/>
        <v>1.1019912788734316</v>
      </c>
      <c r="I51" s="148">
        <f t="shared" si="17"/>
        <v>1.4862559173217267</v>
      </c>
      <c r="J51" s="148">
        <f t="shared" ca="1" si="18"/>
        <v>6.3234289715325936E-2</v>
      </c>
      <c r="K51" s="148">
        <f ca="1">SUM(J51:J$52)</f>
        <v>9.9876221484712063E-2</v>
      </c>
      <c r="L51" s="149">
        <f ca="1">SUM($M$40:$M51)</f>
        <v>0.38958960667005832</v>
      </c>
      <c r="M51" s="149">
        <f t="shared" ca="1" si="19"/>
        <v>7.6732600140110116E-2</v>
      </c>
      <c r="N51" s="108">
        <f t="shared" ca="1" si="20"/>
        <v>4.4068955378563215E-2</v>
      </c>
      <c r="O51" s="397">
        <f t="shared" si="22"/>
        <v>2.7024991318249546E-2</v>
      </c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9"/>
      <c r="AN51" s="39"/>
      <c r="AO51" s="39"/>
    </row>
    <row r="52" spans="1:41" ht="15.6">
      <c r="A52" s="40"/>
      <c r="B52" s="162">
        <f t="shared" si="13"/>
        <v>2018</v>
      </c>
      <c r="C52" s="162">
        <f t="shared" si="13"/>
        <v>13</v>
      </c>
      <c r="D52" s="214">
        <f t="shared" si="14"/>
        <v>1</v>
      </c>
      <c r="E52" s="216">
        <f t="shared" ca="1" si="21"/>
        <v>315267.98497774341</v>
      </c>
      <c r="F52" s="32">
        <f ca="1"/>
        <v>5242.3537549073662</v>
      </c>
      <c r="G52" s="217">
        <f t="shared" ca="1" si="15"/>
        <v>310025.63122283603</v>
      </c>
      <c r="H52" s="43">
        <f t="shared" si="16"/>
        <v>1.080374341185707</v>
      </c>
      <c r="I52" s="44">
        <f t="shared" si="17"/>
        <v>1.6057127575098191</v>
      </c>
      <c r="J52" s="44">
        <f t="shared" ca="1" si="18"/>
        <v>3.664193176938612E-2</v>
      </c>
      <c r="K52" s="44">
        <f ca="1">SUM(J52:J$52)</f>
        <v>3.664193176938612E-2</v>
      </c>
      <c r="L52" s="135">
        <f ca="1">SUM($M$40:$M52)</f>
        <v>0.45647396710071603</v>
      </c>
      <c r="M52" s="135">
        <f t="shared" ca="1" si="19"/>
        <v>6.6884360430657694E-2</v>
      </c>
      <c r="N52" s="109">
        <f t="shared" ca="1" si="20"/>
        <v>4.2793425643587409E-2</v>
      </c>
      <c r="O52" s="398">
        <f t="shared" si="22"/>
        <v>1.147367536548366E-2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9"/>
      <c r="AN52" s="39"/>
      <c r="AO52" s="39"/>
    </row>
    <row r="53" spans="1:41" ht="15.6">
      <c r="A53" s="31"/>
      <c r="B53" s="400" t="s">
        <v>48</v>
      </c>
      <c r="C53" s="153"/>
      <c r="D53" s="153"/>
      <c r="E53" s="401">
        <f ca="1">SUM(E40:E52)</f>
        <v>8604021.9430009946</v>
      </c>
      <c r="F53" s="358">
        <f ca="1">SUM(F40:F52)</f>
        <v>5658535.2687688032</v>
      </c>
      <c r="G53" s="402">
        <f ca="1">SUM(G40:G52)</f>
        <v>2945486.6742321933</v>
      </c>
      <c r="H53" s="56"/>
      <c r="I53" s="57"/>
      <c r="J53" s="57"/>
      <c r="K53" s="57"/>
      <c r="L53" s="399"/>
      <c r="M53" s="399"/>
      <c r="N53" s="399"/>
      <c r="O53" s="180"/>
      <c r="P53" s="40"/>
      <c r="Q53" s="40"/>
      <c r="R53" s="40"/>
      <c r="S53" s="40"/>
      <c r="T53" s="40"/>
      <c r="U53" s="40"/>
      <c r="V53" s="40"/>
      <c r="W53" s="4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1"/>
      <c r="AN53" s="61"/>
      <c r="AO53" s="61"/>
    </row>
    <row r="55" spans="1:41" ht="15.6">
      <c r="A55" s="31"/>
      <c r="B55" s="75"/>
      <c r="C55" s="133"/>
      <c r="D55" s="133"/>
      <c r="E55" s="215"/>
      <c r="F55" s="215"/>
      <c r="G55" s="215"/>
      <c r="H55" s="215"/>
      <c r="I55" s="54"/>
      <c r="J55" s="54"/>
      <c r="K55" s="54"/>
      <c r="L55" s="40"/>
      <c r="M55" s="40"/>
      <c r="N55" s="40"/>
      <c r="O55" s="4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1"/>
      <c r="AN55" s="61"/>
      <c r="AO55" s="61"/>
    </row>
    <row r="56" spans="1:41" s="12" customFormat="1" ht="16.5" customHeight="1">
      <c r="A56" s="1"/>
      <c r="B56" s="171" t="str">
        <f>$B$1</f>
        <v>Study 7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3"/>
      <c r="R56" s="16"/>
      <c r="S56" s="128"/>
      <c r="T56" s="9"/>
      <c r="U56" s="110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62"/>
    </row>
    <row r="57" spans="1:41" ht="15.6">
      <c r="A57" s="63"/>
      <c r="B57" s="171" t="s">
        <v>69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64"/>
      <c r="AI57" s="40"/>
    </row>
    <row r="58" spans="1:41" ht="15.6">
      <c r="A58" s="31" t="s">
        <v>70</v>
      </c>
      <c r="B58" s="22" t="s">
        <v>33</v>
      </c>
      <c r="C58" s="227" t="s">
        <v>34</v>
      </c>
      <c r="D58" s="67">
        <v>1</v>
      </c>
      <c r="E58" s="67">
        <f>D58+1</f>
        <v>2</v>
      </c>
      <c r="F58" s="67">
        <f t="shared" ref="F58:P58" si="23">E58+1</f>
        <v>3</v>
      </c>
      <c r="G58" s="67">
        <f t="shared" si="23"/>
        <v>4</v>
      </c>
      <c r="H58" s="67">
        <f>G58+1</f>
        <v>5</v>
      </c>
      <c r="I58" s="67">
        <f t="shared" si="23"/>
        <v>6</v>
      </c>
      <c r="J58" s="67">
        <f t="shared" si="23"/>
        <v>7</v>
      </c>
      <c r="K58" s="67">
        <f t="shared" si="23"/>
        <v>8</v>
      </c>
      <c r="L58" s="67">
        <f t="shared" si="23"/>
        <v>9</v>
      </c>
      <c r="M58" s="67">
        <f t="shared" si="23"/>
        <v>10</v>
      </c>
      <c r="N58" s="67">
        <f t="shared" si="23"/>
        <v>11</v>
      </c>
      <c r="O58" s="67">
        <f t="shared" si="23"/>
        <v>12</v>
      </c>
      <c r="P58" s="68">
        <f t="shared" si="23"/>
        <v>13</v>
      </c>
      <c r="Q58" s="95" t="s">
        <v>71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</row>
    <row r="59" spans="1:41" ht="15.6">
      <c r="A59" s="69">
        <v>1</v>
      </c>
      <c r="B59" s="214">
        <f t="shared" ref="B59:B69" si="24">B60-1</f>
        <v>2006</v>
      </c>
      <c r="C59" s="354">
        <v>1</v>
      </c>
      <c r="D59" s="71">
        <f t="array" ref="D59:P71">'Triangle 3'!$D$135:$P$147</f>
        <v>361628.27728081262</v>
      </c>
      <c r="E59" s="71">
        <v>361223.35636029154</v>
      </c>
      <c r="F59" s="71">
        <v>381475.0432995978</v>
      </c>
      <c r="G59" s="71">
        <v>454656.05888049887</v>
      </c>
      <c r="H59" s="71">
        <v>488158.85482565092</v>
      </c>
      <c r="I59" s="71">
        <v>483139.08648957312</v>
      </c>
      <c r="J59" s="71">
        <v>531390.2376353424</v>
      </c>
      <c r="K59" s="71">
        <v>531296.87169307948</v>
      </c>
      <c r="L59" s="71">
        <v>518921.41275133815</v>
      </c>
      <c r="M59" s="71">
        <v>557924.45559997496</v>
      </c>
      <c r="N59" s="71">
        <v>602402.29256843938</v>
      </c>
      <c r="O59" s="71">
        <v>623632.68461114983</v>
      </c>
      <c r="P59" s="165">
        <v>625326.14512523031</v>
      </c>
      <c r="Q59" s="176">
        <f t="shared" ref="Q59:Q71" ca="1" si="25">OFFSET($Q$58,$C59,-$C59)</f>
        <v>625326.14512523031</v>
      </c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</row>
    <row r="60" spans="1:41" ht="15.6">
      <c r="A60" s="69">
        <v>1</v>
      </c>
      <c r="B60" s="214">
        <f t="shared" si="24"/>
        <v>2007</v>
      </c>
      <c r="C60" s="354">
        <f t="shared" ref="C60:C71" si="26">C59+1</f>
        <v>2</v>
      </c>
      <c r="D60" s="71">
        <v>541865.18616896484</v>
      </c>
      <c r="E60" s="71">
        <v>736997.38084214309</v>
      </c>
      <c r="F60" s="71">
        <v>759345.82576227898</v>
      </c>
      <c r="G60" s="71">
        <v>815144.04069043719</v>
      </c>
      <c r="H60" s="71">
        <v>827226.5511252922</v>
      </c>
      <c r="I60" s="71">
        <v>832333.2692420372</v>
      </c>
      <c r="J60" s="71">
        <v>817576.65601093182</v>
      </c>
      <c r="K60" s="71">
        <v>793589.55995687132</v>
      </c>
      <c r="L60" s="71">
        <v>805050.12603141041</v>
      </c>
      <c r="M60" s="71">
        <v>842277.07884875033</v>
      </c>
      <c r="N60" s="71">
        <v>852266.37116333155</v>
      </c>
      <c r="O60" s="71">
        <v>857034.39474298595</v>
      </c>
      <c r="P60" s="165">
        <v>0</v>
      </c>
      <c r="Q60" s="176">
        <f t="shared" ca="1" si="25"/>
        <v>857034.39474298595</v>
      </c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</row>
    <row r="61" spans="1:41" ht="15.6">
      <c r="A61" s="69">
        <v>1</v>
      </c>
      <c r="B61" s="214">
        <f t="shared" si="24"/>
        <v>2008</v>
      </c>
      <c r="C61" s="354">
        <f t="shared" si="26"/>
        <v>3</v>
      </c>
      <c r="D61" s="71">
        <v>510447.69926304586</v>
      </c>
      <c r="E61" s="71">
        <v>540254.49835921091</v>
      </c>
      <c r="F61" s="71">
        <v>736455.88971856982</v>
      </c>
      <c r="G61" s="71">
        <v>697404.13039429579</v>
      </c>
      <c r="H61" s="71">
        <v>664594.05272448319</v>
      </c>
      <c r="I61" s="71">
        <v>660161.9455650996</v>
      </c>
      <c r="J61" s="71">
        <v>692814.49931052653</v>
      </c>
      <c r="K61" s="71">
        <v>778726.82450082665</v>
      </c>
      <c r="L61" s="71">
        <v>823441.73662539106</v>
      </c>
      <c r="M61" s="71">
        <v>829219.46470260748</v>
      </c>
      <c r="N61" s="71">
        <v>832122.39050211781</v>
      </c>
      <c r="O61" s="71">
        <v>0</v>
      </c>
      <c r="P61" s="165">
        <v>0</v>
      </c>
      <c r="Q61" s="176">
        <f t="shared" ca="1" si="25"/>
        <v>832122.39050211781</v>
      </c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</row>
    <row r="62" spans="1:41" ht="15.6">
      <c r="A62" s="69">
        <v>1</v>
      </c>
      <c r="B62" s="214">
        <f t="shared" si="24"/>
        <v>2009</v>
      </c>
      <c r="C62" s="354">
        <f t="shared" si="26"/>
        <v>4</v>
      </c>
      <c r="D62" s="71">
        <v>581995.05257434968</v>
      </c>
      <c r="E62" s="71">
        <v>587053.91735941928</v>
      </c>
      <c r="F62" s="71">
        <v>927702.85340371402</v>
      </c>
      <c r="G62" s="71">
        <v>864523.17929807864</v>
      </c>
      <c r="H62" s="71">
        <v>961358.98453019257</v>
      </c>
      <c r="I62" s="71">
        <v>1079249.4930886161</v>
      </c>
      <c r="J62" s="71">
        <v>1107516.890027046</v>
      </c>
      <c r="K62" s="71">
        <v>1077914.6783181585</v>
      </c>
      <c r="L62" s="71">
        <v>1100975.8362348354</v>
      </c>
      <c r="M62" s="71">
        <v>1104190.2002071387</v>
      </c>
      <c r="N62" s="71">
        <v>0</v>
      </c>
      <c r="O62" s="71">
        <v>0</v>
      </c>
      <c r="P62" s="165">
        <v>0</v>
      </c>
      <c r="Q62" s="176">
        <f t="shared" ca="1" si="25"/>
        <v>1104190.2002071387</v>
      </c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</row>
    <row r="63" spans="1:41" ht="15.6">
      <c r="A63" s="69">
        <v>1</v>
      </c>
      <c r="B63" s="214">
        <f t="shared" si="24"/>
        <v>2010</v>
      </c>
      <c r="C63" s="354">
        <f t="shared" si="26"/>
        <v>5</v>
      </c>
      <c r="D63" s="71">
        <v>680866.86920377961</v>
      </c>
      <c r="E63" s="71">
        <v>807242.7836762995</v>
      </c>
      <c r="F63" s="71">
        <v>825717.1639487315</v>
      </c>
      <c r="G63" s="71">
        <v>847856.16815719986</v>
      </c>
      <c r="H63" s="71">
        <v>932933.1542477964</v>
      </c>
      <c r="I63" s="71">
        <v>1031526.976536806</v>
      </c>
      <c r="J63" s="71">
        <v>1012551.9370411537</v>
      </c>
      <c r="K63" s="71">
        <v>1056498.796331834</v>
      </c>
      <c r="L63" s="71">
        <v>1136559.2550162459</v>
      </c>
      <c r="M63" s="71">
        <v>0</v>
      </c>
      <c r="N63" s="71">
        <v>0</v>
      </c>
      <c r="O63" s="71">
        <v>0</v>
      </c>
      <c r="P63" s="165">
        <v>0</v>
      </c>
      <c r="Q63" s="176">
        <f t="shared" ca="1" si="25"/>
        <v>1136559.2550162459</v>
      </c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</row>
    <row r="64" spans="1:41" ht="15.6">
      <c r="A64" s="69">
        <v>1</v>
      </c>
      <c r="B64" s="214">
        <f t="shared" si="24"/>
        <v>2011</v>
      </c>
      <c r="C64" s="354">
        <f t="shared" si="26"/>
        <v>6</v>
      </c>
      <c r="D64" s="71">
        <v>589980.47044977208</v>
      </c>
      <c r="E64" s="71">
        <v>568712.79742264212</v>
      </c>
      <c r="F64" s="71">
        <v>543622.16148750007</v>
      </c>
      <c r="G64" s="71">
        <v>653129.78501908458</v>
      </c>
      <c r="H64" s="71">
        <v>704147.12123869872</v>
      </c>
      <c r="I64" s="71">
        <v>736589.2285825382</v>
      </c>
      <c r="J64" s="71">
        <v>729034.9745384939</v>
      </c>
      <c r="K64" s="71">
        <v>799249.74396224273</v>
      </c>
      <c r="L64" s="71">
        <v>0</v>
      </c>
      <c r="M64" s="71">
        <v>0</v>
      </c>
      <c r="N64" s="71">
        <v>0</v>
      </c>
      <c r="O64" s="71">
        <v>0</v>
      </c>
      <c r="P64" s="165">
        <v>0</v>
      </c>
      <c r="Q64" s="176">
        <f t="shared" ca="1" si="25"/>
        <v>799249.74396224273</v>
      </c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</row>
    <row r="65" spans="1:35" ht="15.6">
      <c r="A65" s="69">
        <v>1</v>
      </c>
      <c r="B65" s="214">
        <f t="shared" si="24"/>
        <v>2012</v>
      </c>
      <c r="C65" s="354">
        <f t="shared" si="26"/>
        <v>7</v>
      </c>
      <c r="D65" s="71">
        <v>365024.34282057011</v>
      </c>
      <c r="E65" s="71">
        <v>403953.80014571297</v>
      </c>
      <c r="F65" s="71">
        <v>431170.3197051821</v>
      </c>
      <c r="G65" s="71">
        <v>427871.07018501731</v>
      </c>
      <c r="H65" s="71">
        <v>399101.33074634988</v>
      </c>
      <c r="I65" s="71">
        <v>402797.34696465987</v>
      </c>
      <c r="J65" s="71">
        <v>469122.02560529509</v>
      </c>
      <c r="K65" s="71">
        <v>0</v>
      </c>
      <c r="L65" s="71">
        <v>0</v>
      </c>
      <c r="M65" s="71">
        <v>0</v>
      </c>
      <c r="N65" s="71">
        <v>0</v>
      </c>
      <c r="O65" s="71">
        <v>0</v>
      </c>
      <c r="P65" s="165">
        <v>0</v>
      </c>
      <c r="Q65" s="176">
        <f t="shared" ca="1" si="25"/>
        <v>469122.02560529509</v>
      </c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</row>
    <row r="66" spans="1:35" ht="15.6">
      <c r="A66" s="69">
        <v>1</v>
      </c>
      <c r="B66" s="214">
        <f t="shared" si="24"/>
        <v>2013</v>
      </c>
      <c r="C66" s="354">
        <f t="shared" si="26"/>
        <v>8</v>
      </c>
      <c r="D66" s="71">
        <v>494798.4830534315</v>
      </c>
      <c r="E66" s="71">
        <v>473086.94813955569</v>
      </c>
      <c r="F66" s="71">
        <v>467896.3437705168</v>
      </c>
      <c r="G66" s="71">
        <v>441088.72341965616</v>
      </c>
      <c r="H66" s="71">
        <v>402827.34697251476</v>
      </c>
      <c r="I66" s="71">
        <v>417864.38686381996</v>
      </c>
      <c r="J66" s="72">
        <v>0</v>
      </c>
      <c r="K66" s="71">
        <v>0</v>
      </c>
      <c r="L66" s="71">
        <v>0</v>
      </c>
      <c r="M66" s="72">
        <v>0</v>
      </c>
      <c r="N66" s="71">
        <v>0</v>
      </c>
      <c r="O66" s="71">
        <v>0</v>
      </c>
      <c r="P66" s="165">
        <v>0</v>
      </c>
      <c r="Q66" s="176">
        <f t="shared" ca="1" si="25"/>
        <v>417864.38686381996</v>
      </c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</row>
    <row r="67" spans="1:35" ht="15.6">
      <c r="A67" s="69">
        <v>1</v>
      </c>
      <c r="B67" s="214">
        <f t="shared" si="24"/>
        <v>2014</v>
      </c>
      <c r="C67" s="354">
        <f t="shared" si="26"/>
        <v>9</v>
      </c>
      <c r="D67" s="71">
        <v>465529.47326425678</v>
      </c>
      <c r="E67" s="71">
        <v>458999.94720173406</v>
      </c>
      <c r="F67" s="71">
        <v>425546.9367199415</v>
      </c>
      <c r="G67" s="71">
        <v>451975.85181196092</v>
      </c>
      <c r="H67" s="71">
        <v>542202.29419094243</v>
      </c>
      <c r="I67" s="72">
        <v>0</v>
      </c>
      <c r="J67" s="71">
        <v>0</v>
      </c>
      <c r="K67" s="71">
        <v>0</v>
      </c>
      <c r="L67" s="71">
        <v>0</v>
      </c>
      <c r="M67" s="72">
        <v>0</v>
      </c>
      <c r="N67" s="71">
        <v>0</v>
      </c>
      <c r="O67" s="71">
        <v>0</v>
      </c>
      <c r="P67" s="165">
        <v>0</v>
      </c>
      <c r="Q67" s="176">
        <f t="shared" ca="1" si="25"/>
        <v>542202.29419094243</v>
      </c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</row>
    <row r="68" spans="1:35" ht="15.6">
      <c r="A68" s="69">
        <v>1</v>
      </c>
      <c r="B68" s="214">
        <f t="shared" si="24"/>
        <v>2015</v>
      </c>
      <c r="C68" s="354">
        <f t="shared" si="26"/>
        <v>10</v>
      </c>
      <c r="D68" s="71">
        <v>421328.83632713475</v>
      </c>
      <c r="E68" s="71">
        <v>459510.94498410658</v>
      </c>
      <c r="F68" s="71">
        <v>506356.16069647943</v>
      </c>
      <c r="G68" s="71">
        <v>623241.1161167816</v>
      </c>
      <c r="H68" s="72">
        <v>0</v>
      </c>
      <c r="I68" s="71">
        <v>0</v>
      </c>
      <c r="J68" s="71">
        <v>0</v>
      </c>
      <c r="K68" s="71">
        <v>0</v>
      </c>
      <c r="L68" s="71">
        <v>0</v>
      </c>
      <c r="M68" s="72">
        <v>0</v>
      </c>
      <c r="N68" s="71">
        <v>0</v>
      </c>
      <c r="O68" s="71">
        <v>0</v>
      </c>
      <c r="P68" s="165">
        <v>0</v>
      </c>
      <c r="Q68" s="176">
        <f t="shared" ca="1" si="25"/>
        <v>623241.1161167816</v>
      </c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</row>
    <row r="69" spans="1:35" ht="15.6">
      <c r="A69" s="69">
        <v>1</v>
      </c>
      <c r="B69" s="214">
        <f t="shared" si="24"/>
        <v>2016</v>
      </c>
      <c r="C69" s="354">
        <f t="shared" si="26"/>
        <v>11</v>
      </c>
      <c r="D69" s="71">
        <v>362403.16900809819</v>
      </c>
      <c r="E69" s="71">
        <v>358963.34124778293</v>
      </c>
      <c r="F69" s="71">
        <v>337772.78942970536</v>
      </c>
      <c r="G69" s="72">
        <v>0</v>
      </c>
      <c r="H69" s="71">
        <v>0</v>
      </c>
      <c r="I69" s="71">
        <v>0</v>
      </c>
      <c r="J69" s="71">
        <v>0</v>
      </c>
      <c r="K69" s="71">
        <v>0</v>
      </c>
      <c r="L69" s="71">
        <v>0</v>
      </c>
      <c r="M69" s="72">
        <v>0</v>
      </c>
      <c r="N69" s="71">
        <v>0</v>
      </c>
      <c r="O69" s="71">
        <v>0</v>
      </c>
      <c r="P69" s="165">
        <v>0</v>
      </c>
      <c r="Q69" s="176">
        <f t="shared" ca="1" si="25"/>
        <v>337772.78942970536</v>
      </c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</row>
    <row r="70" spans="1:35" ht="15.6">
      <c r="A70" s="69">
        <v>1</v>
      </c>
      <c r="B70" s="214">
        <f>B71-1</f>
        <v>2017</v>
      </c>
      <c r="C70" s="354">
        <f t="shared" si="26"/>
        <v>12</v>
      </c>
      <c r="D70" s="71">
        <v>455508.07375107968</v>
      </c>
      <c r="E70" s="71">
        <v>544069.21626074647</v>
      </c>
      <c r="F70" s="72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2">
        <v>0</v>
      </c>
      <c r="N70" s="71">
        <v>0</v>
      </c>
      <c r="O70" s="71">
        <v>0</v>
      </c>
      <c r="P70" s="165">
        <v>0</v>
      </c>
      <c r="Q70" s="176">
        <f t="shared" ca="1" si="25"/>
        <v>544069.21626074647</v>
      </c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</row>
    <row r="71" spans="1:35" ht="15.6">
      <c r="A71" s="69">
        <v>1</v>
      </c>
      <c r="B71" s="355">
        <v>2018</v>
      </c>
      <c r="C71" s="354">
        <f t="shared" si="26"/>
        <v>13</v>
      </c>
      <c r="D71" s="71">
        <v>315267.98497774341</v>
      </c>
      <c r="E71" s="72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2">
        <v>0</v>
      </c>
      <c r="N71" s="71">
        <v>0</v>
      </c>
      <c r="O71" s="71">
        <v>0</v>
      </c>
      <c r="P71" s="165">
        <v>0</v>
      </c>
      <c r="Q71" s="176">
        <f t="shared" ca="1" si="25"/>
        <v>315267.98497774341</v>
      </c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</row>
    <row r="72" spans="1:35" ht="16.5" customHeight="1">
      <c r="A72" s="31"/>
      <c r="B72" s="177" t="s">
        <v>72</v>
      </c>
      <c r="C72" s="178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5"/>
      <c r="Q72" s="312">
        <f ca="1">SUM(Q59:Q71)</f>
        <v>8604021.9430009946</v>
      </c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</row>
    <row r="73" spans="1:35" ht="15.75" customHeight="1">
      <c r="A73" s="31"/>
      <c r="B73" s="75"/>
      <c r="C73" s="76"/>
      <c r="D73" s="54"/>
      <c r="E73" s="54"/>
      <c r="F73" s="77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64"/>
    </row>
    <row r="74" spans="1:35" ht="15.75" customHeight="1">
      <c r="A74" s="31"/>
      <c r="B74" s="171" t="str">
        <f>$B$1</f>
        <v>Study 7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3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64"/>
    </row>
    <row r="75" spans="1:35" ht="15" customHeight="1">
      <c r="A75" s="63"/>
      <c r="B75" s="171" t="s">
        <v>73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3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64"/>
    </row>
    <row r="76" spans="1:35" ht="15.6">
      <c r="A76" s="31"/>
      <c r="B76" s="22" t="s">
        <v>33</v>
      </c>
      <c r="C76" s="227" t="s">
        <v>34</v>
      </c>
      <c r="D76" s="169" t="str">
        <f t="shared" ref="D76:O76" si="27">D58&amp;" - "&amp;E58</f>
        <v>1 - 2</v>
      </c>
      <c r="E76" s="169" t="str">
        <f t="shared" si="27"/>
        <v>2 - 3</v>
      </c>
      <c r="F76" s="169" t="str">
        <f t="shared" si="27"/>
        <v>3 - 4</v>
      </c>
      <c r="G76" s="169" t="str">
        <f>G58&amp;" - "&amp;H58</f>
        <v>4 - 5</v>
      </c>
      <c r="H76" s="169" t="str">
        <f t="shared" si="27"/>
        <v>5 - 6</v>
      </c>
      <c r="I76" s="169" t="str">
        <f t="shared" si="27"/>
        <v>6 - 7</v>
      </c>
      <c r="J76" s="169" t="str">
        <f t="shared" si="27"/>
        <v>7 - 8</v>
      </c>
      <c r="K76" s="169" t="str">
        <f t="shared" si="27"/>
        <v>8 - 9</v>
      </c>
      <c r="L76" s="169" t="str">
        <f t="shared" si="27"/>
        <v>9 - 10</v>
      </c>
      <c r="M76" s="169" t="str">
        <f t="shared" si="27"/>
        <v>10 - 11</v>
      </c>
      <c r="N76" s="169" t="str">
        <f t="shared" si="27"/>
        <v>11 - 12</v>
      </c>
      <c r="O76" s="169" t="str">
        <f t="shared" si="27"/>
        <v>12 - 13</v>
      </c>
      <c r="P76" s="170" t="str">
        <f>P58&amp;" - Ult"</f>
        <v>13 - Ult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</row>
    <row r="77" spans="1:35" ht="15.6">
      <c r="A77" s="31"/>
      <c r="B77" s="214">
        <f t="shared" ref="B77:B87" si="28">B78-1</f>
        <v>2006</v>
      </c>
      <c r="C77" s="354">
        <v>1</v>
      </c>
      <c r="D77" s="79">
        <f t="shared" ref="D77:O88" si="29">IF(ISERROR(E59/D59),"",IF(E59/D59=0,"",E59/D59))</f>
        <v>0.99888028413163432</v>
      </c>
      <c r="E77" s="79">
        <f t="shared" si="29"/>
        <v>1.0560641680077487</v>
      </c>
      <c r="F77" s="79">
        <f t="shared" si="29"/>
        <v>1.1918369677552592</v>
      </c>
      <c r="G77" s="79">
        <f t="shared" si="29"/>
        <v>1.0736882205587364</v>
      </c>
      <c r="H77" s="79">
        <f t="shared" si="29"/>
        <v>0.98971693684042539</v>
      </c>
      <c r="I77" s="79">
        <f t="shared" si="29"/>
        <v>1.0998701046863253</v>
      </c>
      <c r="J77" s="79">
        <f t="shared" si="29"/>
        <v>0.99982429872502288</v>
      </c>
      <c r="K77" s="79">
        <f t="shared" si="29"/>
        <v>0.97670707357582487</v>
      </c>
      <c r="L77" s="79">
        <f t="shared" si="29"/>
        <v>1.0751617526088226</v>
      </c>
      <c r="M77" s="79">
        <f t="shared" si="29"/>
        <v>1.079720178103027</v>
      </c>
      <c r="N77" s="79">
        <f t="shared" si="29"/>
        <v>1.0352428805544402</v>
      </c>
      <c r="O77" s="79">
        <f t="shared" si="29"/>
        <v>1.0027154774851745</v>
      </c>
      <c r="P77" s="167" t="str">
        <f>IF(ISERROR(#REF!/P59),"",IF(#REF!/P59=0,"",#REF!/P59))</f>
        <v/>
      </c>
      <c r="Q77" s="64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</row>
    <row r="78" spans="1:35" ht="15.6">
      <c r="A78" s="31"/>
      <c r="B78" s="214">
        <f t="shared" si="28"/>
        <v>2007</v>
      </c>
      <c r="C78" s="354">
        <f t="shared" ref="C78:C88" si="30">C77+1</f>
        <v>2</v>
      </c>
      <c r="D78" s="79">
        <f t="shared" si="29"/>
        <v>1.3601120715150206</v>
      </c>
      <c r="E78" s="79">
        <f t="shared" si="29"/>
        <v>1.0303236422558233</v>
      </c>
      <c r="F78" s="79">
        <f t="shared" si="29"/>
        <v>1.0734819538543514</v>
      </c>
      <c r="G78" s="79">
        <f t="shared" si="29"/>
        <v>1.0148225464846936</v>
      </c>
      <c r="H78" s="79">
        <f t="shared" si="29"/>
        <v>1.0061733005423947</v>
      </c>
      <c r="I78" s="79">
        <f t="shared" si="29"/>
        <v>0.98227078770437293</v>
      </c>
      <c r="J78" s="79">
        <f t="shared" si="29"/>
        <v>0.97066073758625049</v>
      </c>
      <c r="K78" s="79">
        <f t="shared" si="29"/>
        <v>1.014441427474376</v>
      </c>
      <c r="L78" s="79">
        <f t="shared" si="29"/>
        <v>1.0462417824848429</v>
      </c>
      <c r="M78" s="79">
        <f t="shared" si="29"/>
        <v>1.0118598648419055</v>
      </c>
      <c r="N78" s="79">
        <f t="shared" si="29"/>
        <v>1.0055945227231553</v>
      </c>
      <c r="O78" s="79" t="str">
        <f t="shared" si="29"/>
        <v/>
      </c>
      <c r="P78" s="167" t="str">
        <f>IF(ISERROR(#REF!/P60),"",IF(#REF!/P60=0,"",#REF!/P60))</f>
        <v/>
      </c>
      <c r="Q78" s="64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</row>
    <row r="79" spans="1:35" ht="15.6">
      <c r="A79" s="31"/>
      <c r="B79" s="214">
        <f t="shared" si="28"/>
        <v>2008</v>
      </c>
      <c r="C79" s="354">
        <f t="shared" si="30"/>
        <v>3</v>
      </c>
      <c r="D79" s="79">
        <f t="shared" si="29"/>
        <v>1.0583934439105089</v>
      </c>
      <c r="E79" s="79">
        <f t="shared" si="29"/>
        <v>1.3631647528252624</v>
      </c>
      <c r="F79" s="79">
        <f t="shared" si="29"/>
        <v>0.94697338989413571</v>
      </c>
      <c r="G79" s="79">
        <f t="shared" si="29"/>
        <v>0.95295399576818884</v>
      </c>
      <c r="H79" s="79">
        <f t="shared" si="29"/>
        <v>0.99333110619751364</v>
      </c>
      <c r="I79" s="79">
        <f t="shared" si="29"/>
        <v>1.0494614298276104</v>
      </c>
      <c r="J79" s="79">
        <f t="shared" si="29"/>
        <v>1.1240048025493088</v>
      </c>
      <c r="K79" s="79">
        <f t="shared" si="29"/>
        <v>1.0574205365960356</v>
      </c>
      <c r="L79" s="79">
        <f t="shared" si="29"/>
        <v>1.0070165596668619</v>
      </c>
      <c r="M79" s="79">
        <f t="shared" si="29"/>
        <v>1.0035007931230262</v>
      </c>
      <c r="N79" s="79" t="str">
        <f t="shared" si="29"/>
        <v/>
      </c>
      <c r="O79" s="79" t="str">
        <f t="shared" si="29"/>
        <v/>
      </c>
      <c r="P79" s="167" t="str">
        <f>IF(ISERROR(#REF!/P61),"",IF(#REF!/P61=0,"",#REF!/P61))</f>
        <v/>
      </c>
      <c r="Q79" s="64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5" ht="15.6">
      <c r="A80" s="31"/>
      <c r="B80" s="214">
        <f t="shared" si="28"/>
        <v>2009</v>
      </c>
      <c r="C80" s="354">
        <f t="shared" si="30"/>
        <v>4</v>
      </c>
      <c r="D80" s="79">
        <f t="shared" si="29"/>
        <v>1.008692281425233</v>
      </c>
      <c r="E80" s="79">
        <f t="shared" si="29"/>
        <v>1.5802685681351736</v>
      </c>
      <c r="F80" s="79">
        <f t="shared" si="29"/>
        <v>0.93189664786107851</v>
      </c>
      <c r="G80" s="79">
        <f t="shared" si="29"/>
        <v>1.1120106522889723</v>
      </c>
      <c r="H80" s="79">
        <f t="shared" si="29"/>
        <v>1.1226290183536751</v>
      </c>
      <c r="I80" s="79">
        <f t="shared" si="29"/>
        <v>1.0261917166692696</v>
      </c>
      <c r="J80" s="79">
        <f t="shared" si="29"/>
        <v>0.97327154829380114</v>
      </c>
      <c r="K80" s="79">
        <f t="shared" si="29"/>
        <v>1.0213942331248875</v>
      </c>
      <c r="L80" s="79">
        <f t="shared" si="29"/>
        <v>1.0029195590552613</v>
      </c>
      <c r="M80" s="79" t="str">
        <f t="shared" si="29"/>
        <v/>
      </c>
      <c r="N80" s="79" t="str">
        <f t="shared" si="29"/>
        <v/>
      </c>
      <c r="O80" s="79" t="str">
        <f t="shared" si="29"/>
        <v/>
      </c>
      <c r="P80" s="167" t="str">
        <f>IF(ISERROR(#REF!/P62),"",IF(#REF!/P62=0,"",#REF!/P62))</f>
        <v/>
      </c>
      <c r="Q80" s="64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</row>
    <row r="81" spans="1:35" ht="15.6">
      <c r="A81" s="31"/>
      <c r="B81" s="214">
        <f t="shared" si="28"/>
        <v>2010</v>
      </c>
      <c r="C81" s="354">
        <f t="shared" si="30"/>
        <v>5</v>
      </c>
      <c r="D81" s="79">
        <f t="shared" si="29"/>
        <v>1.1856103155970956</v>
      </c>
      <c r="E81" s="79">
        <f t="shared" si="29"/>
        <v>1.0228857794036845</v>
      </c>
      <c r="F81" s="79">
        <f t="shared" si="29"/>
        <v>1.0268118493535916</v>
      </c>
      <c r="G81" s="79">
        <f t="shared" si="29"/>
        <v>1.1003436541312306</v>
      </c>
      <c r="H81" s="79">
        <f t="shared" si="29"/>
        <v>1.1056815505377806</v>
      </c>
      <c r="I81" s="79">
        <f t="shared" si="29"/>
        <v>0.98160490231737996</v>
      </c>
      <c r="J81" s="79">
        <f t="shared" si="29"/>
        <v>1.0434020791260352</v>
      </c>
      <c r="K81" s="79">
        <f t="shared" si="29"/>
        <v>1.0757790344507556</v>
      </c>
      <c r="L81" s="79" t="str">
        <f t="shared" si="29"/>
        <v/>
      </c>
      <c r="M81" s="79" t="str">
        <f t="shared" si="29"/>
        <v/>
      </c>
      <c r="N81" s="79" t="str">
        <f t="shared" si="29"/>
        <v/>
      </c>
      <c r="O81" s="79" t="str">
        <f t="shared" si="29"/>
        <v/>
      </c>
      <c r="P81" s="167" t="str">
        <f>IF(ISERROR(#REF!/P63),"",IF(#REF!/P63=0,"",#REF!/P63))</f>
        <v/>
      </c>
      <c r="Q81" s="64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</row>
    <row r="82" spans="1:35" ht="15.6">
      <c r="A82" s="31"/>
      <c r="B82" s="214">
        <f t="shared" si="28"/>
        <v>2011</v>
      </c>
      <c r="C82" s="354">
        <f t="shared" si="30"/>
        <v>6</v>
      </c>
      <c r="D82" s="79">
        <f t="shared" si="29"/>
        <v>0.96395190333856895</v>
      </c>
      <c r="E82" s="79">
        <f t="shared" si="29"/>
        <v>0.95588171033103053</v>
      </c>
      <c r="F82" s="79">
        <f t="shared" si="29"/>
        <v>1.2014406904088337</v>
      </c>
      <c r="G82" s="79">
        <f t="shared" si="29"/>
        <v>1.078112095619898</v>
      </c>
      <c r="H82" s="79">
        <f t="shared" si="29"/>
        <v>1.0460729105684179</v>
      </c>
      <c r="I82" s="79">
        <f t="shared" si="29"/>
        <v>0.98974427842424284</v>
      </c>
      <c r="J82" s="79">
        <f t="shared" si="29"/>
        <v>1.0963119354708564</v>
      </c>
      <c r="K82" s="79" t="str">
        <f t="shared" si="29"/>
        <v/>
      </c>
      <c r="L82" s="79" t="str">
        <f t="shared" si="29"/>
        <v/>
      </c>
      <c r="M82" s="79" t="str">
        <f t="shared" si="29"/>
        <v/>
      </c>
      <c r="N82" s="79" t="str">
        <f t="shared" si="29"/>
        <v/>
      </c>
      <c r="O82" s="79" t="str">
        <f t="shared" si="29"/>
        <v/>
      </c>
      <c r="P82" s="167" t="str">
        <f>IF(ISERROR(#REF!/P64),"",IF(#REF!/P64=0,"",#REF!/P64))</f>
        <v/>
      </c>
      <c r="Q82" s="64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</row>
    <row r="83" spans="1:35" ht="15.6">
      <c r="A83" s="31"/>
      <c r="B83" s="214">
        <f t="shared" si="28"/>
        <v>2012</v>
      </c>
      <c r="C83" s="354">
        <f t="shared" si="30"/>
        <v>7</v>
      </c>
      <c r="D83" s="79">
        <f t="shared" si="29"/>
        <v>1.1066489347650956</v>
      </c>
      <c r="E83" s="79">
        <f t="shared" si="29"/>
        <v>1.0673753274499502</v>
      </c>
      <c r="F83" s="79">
        <f t="shared" si="29"/>
        <v>0.99234815252956021</v>
      </c>
      <c r="G83" s="79">
        <f t="shared" si="29"/>
        <v>0.93276072760369844</v>
      </c>
      <c r="H83" s="79">
        <f t="shared" si="29"/>
        <v>1.0092608466411228</v>
      </c>
      <c r="I83" s="79">
        <f t="shared" si="29"/>
        <v>1.1646601675518342</v>
      </c>
      <c r="J83" s="79" t="str">
        <f t="shared" si="29"/>
        <v/>
      </c>
      <c r="K83" s="79" t="str">
        <f t="shared" si="29"/>
        <v/>
      </c>
      <c r="L83" s="79" t="str">
        <f t="shared" si="29"/>
        <v/>
      </c>
      <c r="M83" s="79" t="str">
        <f t="shared" si="29"/>
        <v/>
      </c>
      <c r="N83" s="79" t="str">
        <f t="shared" si="29"/>
        <v/>
      </c>
      <c r="O83" s="79" t="str">
        <f t="shared" si="29"/>
        <v/>
      </c>
      <c r="P83" s="167" t="str">
        <f>IF(ISERROR(#REF!/P65),"",IF(#REF!/P65=0,"",#REF!/P65))</f>
        <v/>
      </c>
      <c r="Q83" s="64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</row>
    <row r="84" spans="1:35" ht="15.6">
      <c r="A84" s="31"/>
      <c r="B84" s="214">
        <f t="shared" si="28"/>
        <v>2013</v>
      </c>
      <c r="C84" s="354">
        <f t="shared" si="30"/>
        <v>8</v>
      </c>
      <c r="D84" s="79">
        <f t="shared" si="29"/>
        <v>0.9561204497235064</v>
      </c>
      <c r="E84" s="79">
        <f t="shared" si="29"/>
        <v>0.98902822326963091</v>
      </c>
      <c r="F84" s="79">
        <f t="shared" si="29"/>
        <v>0.94270607003501472</v>
      </c>
      <c r="G84" s="79">
        <f t="shared" si="29"/>
        <v>0.91325696075268026</v>
      </c>
      <c r="H84" s="79">
        <f t="shared" si="29"/>
        <v>1.0373287464327272</v>
      </c>
      <c r="I84" s="79" t="str">
        <f t="shared" si="29"/>
        <v/>
      </c>
      <c r="J84" s="79" t="str">
        <f t="shared" si="29"/>
        <v/>
      </c>
      <c r="K84" s="79" t="str">
        <f t="shared" si="29"/>
        <v/>
      </c>
      <c r="L84" s="79" t="str">
        <f t="shared" si="29"/>
        <v/>
      </c>
      <c r="M84" s="79" t="str">
        <f t="shared" si="29"/>
        <v/>
      </c>
      <c r="N84" s="79" t="str">
        <f t="shared" si="29"/>
        <v/>
      </c>
      <c r="O84" s="79" t="str">
        <f t="shared" si="29"/>
        <v/>
      </c>
      <c r="P84" s="167" t="str">
        <f>IF(ISERROR(#REF!/P66),"",IF(#REF!/P66=0,"",#REF!/P66))</f>
        <v/>
      </c>
      <c r="Q84" s="6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</row>
    <row r="85" spans="1:35" ht="15.6">
      <c r="A85" s="31"/>
      <c r="B85" s="214">
        <f t="shared" si="28"/>
        <v>2014</v>
      </c>
      <c r="C85" s="354">
        <f t="shared" si="30"/>
        <v>9</v>
      </c>
      <c r="D85" s="79">
        <f t="shared" si="29"/>
        <v>0.98597397922683994</v>
      </c>
      <c r="E85" s="79">
        <f t="shared" si="29"/>
        <v>0.92711761583909358</v>
      </c>
      <c r="F85" s="79">
        <f t="shared" si="29"/>
        <v>1.0621057580527542</v>
      </c>
      <c r="G85" s="79">
        <f t="shared" si="29"/>
        <v>1.1996266880570405</v>
      </c>
      <c r="H85" s="79" t="str">
        <f t="shared" si="29"/>
        <v/>
      </c>
      <c r="I85" s="79" t="str">
        <f t="shared" si="29"/>
        <v/>
      </c>
      <c r="J85" s="79" t="str">
        <f t="shared" si="29"/>
        <v/>
      </c>
      <c r="K85" s="79" t="str">
        <f t="shared" si="29"/>
        <v/>
      </c>
      <c r="L85" s="79" t="str">
        <f t="shared" si="29"/>
        <v/>
      </c>
      <c r="M85" s="79" t="str">
        <f t="shared" si="29"/>
        <v/>
      </c>
      <c r="N85" s="79" t="str">
        <f t="shared" si="29"/>
        <v/>
      </c>
      <c r="O85" s="79" t="str">
        <f t="shared" si="29"/>
        <v/>
      </c>
      <c r="P85" s="167" t="str">
        <f>IF(ISERROR(#REF!/P67),"",IF(#REF!/P67=0,"",#REF!/P67))</f>
        <v/>
      </c>
      <c r="Q85" s="6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</row>
    <row r="86" spans="1:35" ht="15.6">
      <c r="A86" s="31"/>
      <c r="B86" s="214">
        <f t="shared" si="28"/>
        <v>2015</v>
      </c>
      <c r="C86" s="354">
        <f t="shared" si="30"/>
        <v>10</v>
      </c>
      <c r="D86" s="79">
        <f t="shared" si="29"/>
        <v>1.0906230605761953</v>
      </c>
      <c r="E86" s="79">
        <f t="shared" si="29"/>
        <v>1.1019458104833457</v>
      </c>
      <c r="F86" s="79">
        <f t="shared" si="29"/>
        <v>1.2308354563308364</v>
      </c>
      <c r="G86" s="79" t="str">
        <f t="shared" si="29"/>
        <v/>
      </c>
      <c r="H86" s="79" t="str">
        <f t="shared" si="29"/>
        <v/>
      </c>
      <c r="I86" s="79" t="str">
        <f t="shared" si="29"/>
        <v/>
      </c>
      <c r="J86" s="79" t="str">
        <f t="shared" si="29"/>
        <v/>
      </c>
      <c r="K86" s="79" t="str">
        <f t="shared" si="29"/>
        <v/>
      </c>
      <c r="L86" s="79" t="str">
        <f t="shared" si="29"/>
        <v/>
      </c>
      <c r="M86" s="79" t="str">
        <f t="shared" si="29"/>
        <v/>
      </c>
      <c r="N86" s="79" t="str">
        <f t="shared" si="29"/>
        <v/>
      </c>
      <c r="O86" s="79" t="str">
        <f t="shared" si="29"/>
        <v/>
      </c>
      <c r="P86" s="167" t="str">
        <f>IF(ISERROR(#REF!/P68),"",IF(#REF!/P68=0,"",#REF!/P68))</f>
        <v/>
      </c>
      <c r="Q86" s="6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</row>
    <row r="87" spans="1:35" ht="15.6">
      <c r="A87" s="31"/>
      <c r="B87" s="214">
        <f t="shared" si="28"/>
        <v>2016</v>
      </c>
      <c r="C87" s="354">
        <f t="shared" si="30"/>
        <v>11</v>
      </c>
      <c r="D87" s="79">
        <f t="shared" si="29"/>
        <v>0.99050828454472373</v>
      </c>
      <c r="E87" s="79">
        <f t="shared" si="29"/>
        <v>0.94096736523451763</v>
      </c>
      <c r="F87" s="79" t="str">
        <f t="shared" si="29"/>
        <v/>
      </c>
      <c r="G87" s="79" t="str">
        <f t="shared" si="29"/>
        <v/>
      </c>
      <c r="H87" s="79" t="str">
        <f t="shared" si="29"/>
        <v/>
      </c>
      <c r="I87" s="79" t="str">
        <f t="shared" si="29"/>
        <v/>
      </c>
      <c r="J87" s="79" t="str">
        <f t="shared" si="29"/>
        <v/>
      </c>
      <c r="K87" s="79" t="str">
        <f t="shared" si="29"/>
        <v/>
      </c>
      <c r="L87" s="79" t="str">
        <f t="shared" si="29"/>
        <v/>
      </c>
      <c r="M87" s="79" t="str">
        <f t="shared" si="29"/>
        <v/>
      </c>
      <c r="N87" s="79" t="str">
        <f t="shared" si="29"/>
        <v/>
      </c>
      <c r="O87" s="79" t="str">
        <f t="shared" si="29"/>
        <v/>
      </c>
      <c r="P87" s="167" t="str">
        <f>IF(ISERROR(#REF!/P69),"",IF(#REF!/P69=0,"",#REF!/P69))</f>
        <v/>
      </c>
      <c r="Q87" s="6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</row>
    <row r="88" spans="1:35" ht="15.6">
      <c r="A88" s="31"/>
      <c r="B88" s="214">
        <f>B71-1</f>
        <v>2017</v>
      </c>
      <c r="C88" s="354">
        <f t="shared" si="30"/>
        <v>12</v>
      </c>
      <c r="D88" s="81">
        <f t="shared" si="29"/>
        <v>1.1944227723130603</v>
      </c>
      <c r="E88" s="81" t="str">
        <f t="shared" si="29"/>
        <v/>
      </c>
      <c r="F88" s="81" t="str">
        <f t="shared" si="29"/>
        <v/>
      </c>
      <c r="G88" s="81" t="str">
        <f t="shared" si="29"/>
        <v/>
      </c>
      <c r="H88" s="81" t="str">
        <f t="shared" si="29"/>
        <v/>
      </c>
      <c r="I88" s="81" t="str">
        <f t="shared" si="29"/>
        <v/>
      </c>
      <c r="J88" s="81" t="str">
        <f t="shared" si="29"/>
        <v/>
      </c>
      <c r="K88" s="81" t="str">
        <f t="shared" si="29"/>
        <v/>
      </c>
      <c r="L88" s="81" t="str">
        <f t="shared" si="29"/>
        <v/>
      </c>
      <c r="M88" s="81" t="str">
        <f t="shared" si="29"/>
        <v/>
      </c>
      <c r="N88" s="81" t="str">
        <f t="shared" si="29"/>
        <v/>
      </c>
      <c r="O88" s="81" t="str">
        <f t="shared" si="29"/>
        <v/>
      </c>
      <c r="P88" s="168" t="str">
        <f>IF(ISERROR(#REF!/P70),"",IF(#REF!/P70=0,"",#REF!/P70))</f>
        <v/>
      </c>
      <c r="Q88" s="6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</row>
    <row r="89" spans="1:35" ht="16.149999999999999">
      <c r="A89" s="31"/>
      <c r="B89" s="181" t="s">
        <v>74</v>
      </c>
      <c r="C89" s="178"/>
      <c r="D89" s="209">
        <f t="shared" ref="D89:O89" si="31">IFERROR(SUMPRODUCT($A$59:$A$71, E$59:E$71, --($C$59:$C$71&lt;$M$1+1-D$58))/SUMPRODUCT($A$59:$A$71, D$59:D$71, --($C$59:$C$71&lt;$M$1+1-D$58)), 1)</f>
        <v>1.080374341185707</v>
      </c>
      <c r="E89" s="182">
        <f t="shared" si="31"/>
        <v>1.1019912788734316</v>
      </c>
      <c r="F89" s="182">
        <f t="shared" si="31"/>
        <v>1.045227038881207</v>
      </c>
      <c r="G89" s="182">
        <f t="shared" si="31"/>
        <v>1.0475623234431484</v>
      </c>
      <c r="H89" s="182">
        <f t="shared" si="31"/>
        <v>1.0489400251548475</v>
      </c>
      <c r="I89" s="182">
        <f t="shared" si="31"/>
        <v>1.0256821810723553</v>
      </c>
      <c r="J89" s="182">
        <f t="shared" si="31"/>
        <v>1.02993144888419</v>
      </c>
      <c r="K89" s="182">
        <f t="shared" si="31"/>
        <v>1.0346674632301551</v>
      </c>
      <c r="L89" s="182">
        <f t="shared" si="31"/>
        <v>1.026235184513469</v>
      </c>
      <c r="M89" s="182">
        <f t="shared" si="31"/>
        <v>1.0257331635004763</v>
      </c>
      <c r="N89" s="182">
        <f t="shared" si="31"/>
        <v>1.017872396835489</v>
      </c>
      <c r="O89" s="182">
        <f t="shared" si="31"/>
        <v>1.0027154774851745</v>
      </c>
      <c r="P89" s="183">
        <f>IFERROR(SUMPRODUCT($A$59:$A$71,#REF!, --( $C$59:$C$71&lt;$M$1+1-P$58))/SUMPRODUCT($A$59:$A$71, P$59:P$71, --($C$59:$C$71&lt;$M$1+1-P$58)), 1)</f>
        <v>1</v>
      </c>
      <c r="Q89" s="6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</row>
    <row r="90" spans="1:35" ht="16.149999999999999">
      <c r="A90" s="31"/>
      <c r="B90" s="179" t="s">
        <v>75</v>
      </c>
      <c r="C90" s="180"/>
      <c r="D90" s="209">
        <f t="shared" ref="D90:O90" si="32">D89*E90</f>
        <v>1.6057127575098191</v>
      </c>
      <c r="E90" s="182">
        <f t="shared" si="32"/>
        <v>1.4862559173217267</v>
      </c>
      <c r="F90" s="182">
        <f t="shared" si="32"/>
        <v>1.3487002536364261</v>
      </c>
      <c r="G90" s="182">
        <f>G89*H90</f>
        <v>1.2903419099070108</v>
      </c>
      <c r="H90" s="182">
        <f t="shared" si="32"/>
        <v>1.2317566993683868</v>
      </c>
      <c r="I90" s="182">
        <f t="shared" si="32"/>
        <v>1.1742870610610472</v>
      </c>
      <c r="J90" s="182">
        <f t="shared" si="32"/>
        <v>1.1448839442967849</v>
      </c>
      <c r="K90" s="182">
        <f t="shared" si="32"/>
        <v>1.1116117927432281</v>
      </c>
      <c r="L90" s="182">
        <f t="shared" si="32"/>
        <v>1.0743662406014571</v>
      </c>
      <c r="M90" s="182">
        <f t="shared" si="32"/>
        <v>1.0469006099326119</v>
      </c>
      <c r="N90" s="182">
        <f t="shared" si="32"/>
        <v>1.0206364064118765</v>
      </c>
      <c r="O90" s="182">
        <f t="shared" si="32"/>
        <v>1.0027154774851745</v>
      </c>
      <c r="P90" s="183">
        <f>P89</f>
        <v>1</v>
      </c>
      <c r="Q90" s="6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</row>
    <row r="91" spans="1:35" ht="18" customHeight="1">
      <c r="A91" s="31"/>
      <c r="B91" s="75"/>
      <c r="C91" s="83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84"/>
    </row>
    <row r="92" spans="1:35" ht="18" customHeight="1">
      <c r="A92" s="31"/>
      <c r="B92" s="171" t="str">
        <f>$B$1</f>
        <v>Study 7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3"/>
      <c r="Q92" s="54"/>
      <c r="R92" s="54"/>
      <c r="S92" s="54"/>
      <c r="T92" s="54"/>
      <c r="U92" s="54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84"/>
    </row>
    <row r="93" spans="1:35" ht="16.5" customHeight="1">
      <c r="A93" s="63"/>
      <c r="B93" s="171" t="s">
        <v>76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 t="e">
        <f ca="1">IF(#REF!&gt;$J$1+1,"",IF(AG93="","",AG93*OFFSET($B$89,0,MATCH(#REF!,#REF!,0))))</f>
        <v>#REF!</v>
      </c>
      <c r="AI93" s="64"/>
    </row>
    <row r="94" spans="1:35" ht="15" customHeight="1">
      <c r="A94" s="31"/>
      <c r="B94" s="22" t="s">
        <v>33</v>
      </c>
      <c r="C94" s="227" t="s">
        <v>34</v>
      </c>
      <c r="D94" s="65" t="str">
        <f t="shared" ref="D94:P94" si="33">D76</f>
        <v>1 - 2</v>
      </c>
      <c r="E94" s="67" t="str">
        <f t="shared" si="33"/>
        <v>2 - 3</v>
      </c>
      <c r="F94" s="67" t="str">
        <f t="shared" si="33"/>
        <v>3 - 4</v>
      </c>
      <c r="G94" s="67" t="str">
        <f t="shared" si="33"/>
        <v>4 - 5</v>
      </c>
      <c r="H94" s="67" t="str">
        <f t="shared" si="33"/>
        <v>5 - 6</v>
      </c>
      <c r="I94" s="67" t="str">
        <f t="shared" si="33"/>
        <v>6 - 7</v>
      </c>
      <c r="J94" s="67" t="str">
        <f t="shared" si="33"/>
        <v>7 - 8</v>
      </c>
      <c r="K94" s="67" t="str">
        <f t="shared" si="33"/>
        <v>8 - 9</v>
      </c>
      <c r="L94" s="67" t="str">
        <f t="shared" si="33"/>
        <v>9 - 10</v>
      </c>
      <c r="M94" s="67" t="str">
        <f t="shared" si="33"/>
        <v>10 - 11</v>
      </c>
      <c r="N94" s="67" t="str">
        <f t="shared" si="33"/>
        <v>11 - 12</v>
      </c>
      <c r="O94" s="67" t="str">
        <f t="shared" si="33"/>
        <v>12 - 13</v>
      </c>
      <c r="P94" s="68" t="str">
        <f t="shared" si="33"/>
        <v>13 - Ult</v>
      </c>
      <c r="Q94" s="6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</row>
    <row r="95" spans="1:35" ht="15.6">
      <c r="A95" s="31"/>
      <c r="B95" s="214">
        <f t="shared" ref="B95:B105" si="34">B96-1</f>
        <v>2006</v>
      </c>
      <c r="C95" s="354">
        <v>1</v>
      </c>
      <c r="D95" s="114">
        <f t="shared" ref="D95:P106" si="35">IFERROR(LN(D77), "")</f>
        <v>-1.1203432185249555E-3</v>
      </c>
      <c r="E95" s="136">
        <f t="shared" si="35"/>
        <v>5.4548948596795203E-2</v>
      </c>
      <c r="F95" s="136">
        <f t="shared" si="35"/>
        <v>0.17549578727161266</v>
      </c>
      <c r="G95" s="136">
        <f t="shared" si="35"/>
        <v>7.1099656510872966E-2</v>
      </c>
      <c r="H95" s="136">
        <f t="shared" si="35"/>
        <v>-1.0336299120508017E-2</v>
      </c>
      <c r="I95" s="136">
        <f t="shared" si="35"/>
        <v>9.519208618275242E-2</v>
      </c>
      <c r="J95" s="136">
        <f t="shared" si="35"/>
        <v>-1.7571671225439836E-4</v>
      </c>
      <c r="K95" s="136">
        <f t="shared" si="35"/>
        <v>-2.3568494233005451E-2</v>
      </c>
      <c r="L95" s="136">
        <f t="shared" si="35"/>
        <v>7.2471117803611595E-2</v>
      </c>
      <c r="M95" s="136">
        <f t="shared" si="35"/>
        <v>7.6701913216339623E-2</v>
      </c>
      <c r="N95" s="136">
        <f t="shared" si="35"/>
        <v>3.4636066389649042E-2</v>
      </c>
      <c r="O95" s="136">
        <f t="shared" si="35"/>
        <v>2.7117972371033484E-3</v>
      </c>
      <c r="P95" s="184" t="str">
        <f t="shared" si="35"/>
        <v/>
      </c>
      <c r="Q95" s="6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</row>
    <row r="96" spans="1:35" ht="15.6">
      <c r="A96" s="31"/>
      <c r="B96" s="214">
        <f t="shared" si="34"/>
        <v>2007</v>
      </c>
      <c r="C96" s="354">
        <f t="shared" ref="C96:C106" si="36">C95+1</f>
        <v>2</v>
      </c>
      <c r="D96" s="114">
        <f t="shared" si="35"/>
        <v>0.30756710187856223</v>
      </c>
      <c r="E96" s="136">
        <f t="shared" si="35"/>
        <v>2.9872968668456741E-2</v>
      </c>
      <c r="F96" s="136">
        <f t="shared" si="35"/>
        <v>7.0907527626560538E-2</v>
      </c>
      <c r="G96" s="136">
        <f t="shared" si="35"/>
        <v>1.4713766159458241E-2</v>
      </c>
      <c r="H96" s="136">
        <f t="shared" si="35"/>
        <v>6.1543237820520964E-3</v>
      </c>
      <c r="I96" s="136">
        <f t="shared" si="35"/>
        <v>-1.7888257413603784E-2</v>
      </c>
      <c r="J96" s="136">
        <f t="shared" si="35"/>
        <v>-2.9778266608248886E-2</v>
      </c>
      <c r="K96" s="136">
        <f t="shared" si="35"/>
        <v>1.4338143254119716E-2</v>
      </c>
      <c r="L96" s="136">
        <f t="shared" si="35"/>
        <v>4.5204488534878004E-2</v>
      </c>
      <c r="M96" s="136">
        <f t="shared" si="35"/>
        <v>1.179008780055883E-2</v>
      </c>
      <c r="N96" s="136">
        <f t="shared" si="35"/>
        <v>5.5789315041616556E-3</v>
      </c>
      <c r="O96" s="136" t="str">
        <f t="shared" si="35"/>
        <v/>
      </c>
      <c r="P96" s="184" t="str">
        <f t="shared" si="35"/>
        <v/>
      </c>
      <c r="Q96" s="6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</row>
    <row r="97" spans="1:35" ht="15.6">
      <c r="A97" s="31"/>
      <c r="B97" s="214">
        <f t="shared" si="34"/>
        <v>2008</v>
      </c>
      <c r="C97" s="354">
        <f t="shared" si="36"/>
        <v>3</v>
      </c>
      <c r="D97" s="114">
        <f t="shared" si="35"/>
        <v>5.6752139459390741E-2</v>
      </c>
      <c r="E97" s="136">
        <f t="shared" si="35"/>
        <v>0.30980902055651127</v>
      </c>
      <c r="F97" s="136">
        <f t="shared" si="35"/>
        <v>-5.4484285563466343E-2</v>
      </c>
      <c r="G97" s="136">
        <f t="shared" si="35"/>
        <v>-4.8188649559025756E-2</v>
      </c>
      <c r="H97" s="136">
        <f t="shared" si="35"/>
        <v>-6.6912302363500448E-3</v>
      </c>
      <c r="I97" s="136">
        <f t="shared" si="35"/>
        <v>4.8277108605226986E-2</v>
      </c>
      <c r="J97" s="136">
        <f t="shared" si="35"/>
        <v>0.11689802419307302</v>
      </c>
      <c r="K97" s="136">
        <f t="shared" si="35"/>
        <v>5.5832486416157685E-2</v>
      </c>
      <c r="L97" s="136">
        <f t="shared" si="35"/>
        <v>6.9920581561920677E-3</v>
      </c>
      <c r="M97" s="136">
        <f t="shared" si="35"/>
        <v>3.4946796107209292E-3</v>
      </c>
      <c r="N97" s="136" t="str">
        <f t="shared" si="35"/>
        <v/>
      </c>
      <c r="O97" s="136" t="str">
        <f t="shared" si="35"/>
        <v/>
      </c>
      <c r="P97" s="184" t="str">
        <f t="shared" si="35"/>
        <v/>
      </c>
      <c r="Q97" s="6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</row>
    <row r="98" spans="1:35" ht="15.6">
      <c r="A98" s="31"/>
      <c r="B98" s="214">
        <f t="shared" si="34"/>
        <v>2009</v>
      </c>
      <c r="C98" s="354">
        <f t="shared" si="36"/>
        <v>4</v>
      </c>
      <c r="D98" s="114">
        <f t="shared" si="35"/>
        <v>8.6547210470293914E-3</v>
      </c>
      <c r="E98" s="136">
        <f t="shared" si="35"/>
        <v>0.45759481242632893</v>
      </c>
      <c r="F98" s="136">
        <f t="shared" si="35"/>
        <v>-7.0533363298532936E-2</v>
      </c>
      <c r="G98" s="136">
        <f t="shared" si="35"/>
        <v>0.10616977517906637</v>
      </c>
      <c r="H98" s="136">
        <f t="shared" si="35"/>
        <v>0.11567327242907112</v>
      </c>
      <c r="I98" s="136">
        <f t="shared" si="35"/>
        <v>2.5854587644844974E-2</v>
      </c>
      <c r="J98" s="136">
        <f t="shared" si="35"/>
        <v>-2.7092152183060172E-2</v>
      </c>
      <c r="K98" s="136">
        <f t="shared" si="35"/>
        <v>2.1168589165817524E-2</v>
      </c>
      <c r="L98" s="136">
        <f t="shared" si="35"/>
        <v>2.915305419871385E-3</v>
      </c>
      <c r="M98" s="136" t="str">
        <f t="shared" si="35"/>
        <v/>
      </c>
      <c r="N98" s="136" t="str">
        <f t="shared" si="35"/>
        <v/>
      </c>
      <c r="O98" s="136" t="str">
        <f t="shared" si="35"/>
        <v/>
      </c>
      <c r="P98" s="184" t="str">
        <f t="shared" si="35"/>
        <v/>
      </c>
      <c r="Q98" s="6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</row>
    <row r="99" spans="1:35" ht="15.6">
      <c r="A99" s="31"/>
      <c r="B99" s="214">
        <f t="shared" si="34"/>
        <v>2010</v>
      </c>
      <c r="C99" s="354">
        <f t="shared" si="36"/>
        <v>5</v>
      </c>
      <c r="D99" s="114">
        <f t="shared" si="35"/>
        <v>0.17025767626162466</v>
      </c>
      <c r="E99" s="136">
        <f t="shared" si="35"/>
        <v>2.2627828149056707E-2</v>
      </c>
      <c r="F99" s="136">
        <f t="shared" si="35"/>
        <v>2.6458710027724104E-2</v>
      </c>
      <c r="G99" s="136">
        <f t="shared" si="35"/>
        <v>9.5622543860166401E-2</v>
      </c>
      <c r="H99" s="136">
        <f t="shared" si="35"/>
        <v>0.1004619326512847</v>
      </c>
      <c r="I99" s="136">
        <f t="shared" si="35"/>
        <v>-1.8566391387046622E-2</v>
      </c>
      <c r="J99" s="136">
        <f t="shared" si="35"/>
        <v>4.2486604249402128E-2</v>
      </c>
      <c r="K99" s="136">
        <f t="shared" si="35"/>
        <v>7.3045082333544606E-2</v>
      </c>
      <c r="L99" s="136" t="str">
        <f t="shared" si="35"/>
        <v/>
      </c>
      <c r="M99" s="136" t="str">
        <f t="shared" si="35"/>
        <v/>
      </c>
      <c r="N99" s="136" t="str">
        <f t="shared" si="35"/>
        <v/>
      </c>
      <c r="O99" s="136" t="str">
        <f t="shared" si="35"/>
        <v/>
      </c>
      <c r="P99" s="184" t="str">
        <f t="shared" si="35"/>
        <v/>
      </c>
      <c r="Q99" s="6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</row>
    <row r="100" spans="1:35" ht="15.6">
      <c r="A100" s="31"/>
      <c r="B100" s="214">
        <f t="shared" si="34"/>
        <v>2011</v>
      </c>
      <c r="C100" s="354">
        <f t="shared" si="36"/>
        <v>6</v>
      </c>
      <c r="D100" s="114">
        <f t="shared" si="35"/>
        <v>-3.6713878418593068E-2</v>
      </c>
      <c r="E100" s="136">
        <f t="shared" si="35"/>
        <v>-4.5121107549771312E-2</v>
      </c>
      <c r="F100" s="136">
        <f t="shared" si="35"/>
        <v>0.18352141202038505</v>
      </c>
      <c r="G100" s="136">
        <f t="shared" si="35"/>
        <v>7.5211451885860481E-2</v>
      </c>
      <c r="H100" s="136">
        <f t="shared" si="35"/>
        <v>4.5043067389815679E-2</v>
      </c>
      <c r="I100" s="136">
        <f t="shared" si="35"/>
        <v>-1.0308673841863155E-2</v>
      </c>
      <c r="J100" s="136">
        <f t="shared" si="35"/>
        <v>9.1951760687216014E-2</v>
      </c>
      <c r="K100" s="136" t="str">
        <f t="shared" si="35"/>
        <v/>
      </c>
      <c r="L100" s="136" t="str">
        <f t="shared" si="35"/>
        <v/>
      </c>
      <c r="M100" s="136" t="str">
        <f t="shared" si="35"/>
        <v/>
      </c>
      <c r="N100" s="136" t="str">
        <f t="shared" si="35"/>
        <v/>
      </c>
      <c r="O100" s="136" t="str">
        <f t="shared" si="35"/>
        <v/>
      </c>
      <c r="P100" s="184" t="str">
        <f t="shared" si="35"/>
        <v/>
      </c>
      <c r="Q100" s="6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</row>
    <row r="101" spans="1:35" ht="15.6">
      <c r="A101" s="31"/>
      <c r="B101" s="214">
        <f t="shared" si="34"/>
        <v>2012</v>
      </c>
      <c r="C101" s="354">
        <f t="shared" si="36"/>
        <v>7</v>
      </c>
      <c r="D101" s="114">
        <f t="shared" si="35"/>
        <v>0.10133647132929657</v>
      </c>
      <c r="E101" s="136">
        <f t="shared" si="35"/>
        <v>6.5202670026192955E-2</v>
      </c>
      <c r="F101" s="136">
        <f t="shared" si="35"/>
        <v>-7.6812730581431619E-3</v>
      </c>
      <c r="G101" s="136">
        <f t="shared" si="35"/>
        <v>-6.9606565897745123E-2</v>
      </c>
      <c r="H101" s="136">
        <f t="shared" si="35"/>
        <v>9.2182279224143175E-3</v>
      </c>
      <c r="I101" s="136">
        <f t="shared" si="35"/>
        <v>0.15242934279221035</v>
      </c>
      <c r="J101" s="136" t="str">
        <f t="shared" si="35"/>
        <v/>
      </c>
      <c r="K101" s="136" t="str">
        <f t="shared" si="35"/>
        <v/>
      </c>
      <c r="L101" s="136" t="str">
        <f t="shared" si="35"/>
        <v/>
      </c>
      <c r="M101" s="136" t="str">
        <f t="shared" si="35"/>
        <v/>
      </c>
      <c r="N101" s="136" t="str">
        <f t="shared" si="35"/>
        <v/>
      </c>
      <c r="O101" s="136" t="str">
        <f t="shared" si="35"/>
        <v/>
      </c>
      <c r="P101" s="184" t="str">
        <f t="shared" si="35"/>
        <v/>
      </c>
      <c r="Q101" s="6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</row>
    <row r="102" spans="1:35" ht="15.6">
      <c r="A102" s="31"/>
      <c r="B102" s="214">
        <f t="shared" si="34"/>
        <v>2013</v>
      </c>
      <c r="C102" s="354">
        <f t="shared" si="36"/>
        <v>8</v>
      </c>
      <c r="D102" s="114">
        <f t="shared" si="35"/>
        <v>-4.4871380432611796E-2</v>
      </c>
      <c r="E102" s="136">
        <f t="shared" si="35"/>
        <v>-1.1032410588007009E-2</v>
      </c>
      <c r="F102" s="136">
        <f t="shared" si="35"/>
        <v>-5.9000741611673055E-2</v>
      </c>
      <c r="G102" s="136">
        <f t="shared" si="35"/>
        <v>-9.0737991378299382E-2</v>
      </c>
      <c r="H102" s="136">
        <f t="shared" si="35"/>
        <v>3.664889581890883E-2</v>
      </c>
      <c r="I102" s="136" t="str">
        <f t="shared" si="35"/>
        <v/>
      </c>
      <c r="J102" s="136" t="str">
        <f t="shared" si="35"/>
        <v/>
      </c>
      <c r="K102" s="136" t="str">
        <f t="shared" si="35"/>
        <v/>
      </c>
      <c r="L102" s="136" t="str">
        <f t="shared" si="35"/>
        <v/>
      </c>
      <c r="M102" s="136" t="str">
        <f t="shared" si="35"/>
        <v/>
      </c>
      <c r="N102" s="136" t="str">
        <f t="shared" si="35"/>
        <v/>
      </c>
      <c r="O102" s="136" t="str">
        <f t="shared" si="35"/>
        <v/>
      </c>
      <c r="P102" s="184" t="str">
        <f t="shared" si="35"/>
        <v/>
      </c>
      <c r="Q102" s="6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</row>
    <row r="103" spans="1:35" ht="15.6">
      <c r="A103" s="31"/>
      <c r="B103" s="214">
        <f t="shared" si="34"/>
        <v>2014</v>
      </c>
      <c r="C103" s="354">
        <f t="shared" si="36"/>
        <v>9</v>
      </c>
      <c r="D103" s="114">
        <f t="shared" si="35"/>
        <v>-1.4125314964200705E-2</v>
      </c>
      <c r="E103" s="136">
        <f t="shared" si="35"/>
        <v>-7.5674843536780639E-2</v>
      </c>
      <c r="F103" s="136">
        <f t="shared" si="35"/>
        <v>6.0253501715421799E-2</v>
      </c>
      <c r="G103" s="136">
        <f t="shared" si="35"/>
        <v>0.18201041510860072</v>
      </c>
      <c r="H103" s="136" t="str">
        <f t="shared" si="35"/>
        <v/>
      </c>
      <c r="I103" s="136" t="str">
        <f t="shared" si="35"/>
        <v/>
      </c>
      <c r="J103" s="136" t="str">
        <f t="shared" si="35"/>
        <v/>
      </c>
      <c r="K103" s="136" t="str">
        <f t="shared" si="35"/>
        <v/>
      </c>
      <c r="L103" s="136" t="str">
        <f t="shared" si="35"/>
        <v/>
      </c>
      <c r="M103" s="136" t="str">
        <f t="shared" si="35"/>
        <v/>
      </c>
      <c r="N103" s="136" t="str">
        <f t="shared" si="35"/>
        <v/>
      </c>
      <c r="O103" s="136" t="str">
        <f t="shared" si="35"/>
        <v/>
      </c>
      <c r="P103" s="184" t="str">
        <f t="shared" si="35"/>
        <v/>
      </c>
      <c r="Q103" s="6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</row>
    <row r="104" spans="1:35" ht="15.6">
      <c r="A104" s="31"/>
      <c r="B104" s="214">
        <f t="shared" si="34"/>
        <v>2015</v>
      </c>
      <c r="C104" s="354">
        <f t="shared" si="36"/>
        <v>10</v>
      </c>
      <c r="D104" s="114">
        <f t="shared" si="35"/>
        <v>8.6749148138828808E-2</v>
      </c>
      <c r="E104" s="136">
        <f t="shared" si="35"/>
        <v>9.7077535731584896E-2</v>
      </c>
      <c r="F104" s="136">
        <f t="shared" si="35"/>
        <v>0.20769317159943607</v>
      </c>
      <c r="G104" s="136" t="str">
        <f t="shared" si="35"/>
        <v/>
      </c>
      <c r="H104" s="136" t="str">
        <f t="shared" si="35"/>
        <v/>
      </c>
      <c r="I104" s="136" t="str">
        <f t="shared" si="35"/>
        <v/>
      </c>
      <c r="J104" s="136" t="str">
        <f t="shared" si="35"/>
        <v/>
      </c>
      <c r="K104" s="136" t="str">
        <f t="shared" si="35"/>
        <v/>
      </c>
      <c r="L104" s="136" t="str">
        <f t="shared" si="35"/>
        <v/>
      </c>
      <c r="M104" s="136" t="str">
        <f t="shared" si="35"/>
        <v/>
      </c>
      <c r="N104" s="136" t="str">
        <f t="shared" si="35"/>
        <v/>
      </c>
      <c r="O104" s="136" t="str">
        <f t="shared" si="35"/>
        <v/>
      </c>
      <c r="P104" s="184" t="str">
        <f t="shared" si="35"/>
        <v/>
      </c>
      <c r="Q104" s="6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</row>
    <row r="105" spans="1:35" ht="15.6">
      <c r="A105" s="31"/>
      <c r="B105" s="214">
        <f t="shared" si="34"/>
        <v>2016</v>
      </c>
      <c r="C105" s="354">
        <f t="shared" si="36"/>
        <v>11</v>
      </c>
      <c r="D105" s="114">
        <f t="shared" si="35"/>
        <v>-9.5370488757596569E-3</v>
      </c>
      <c r="E105" s="136">
        <f t="shared" si="35"/>
        <v>-6.0846820939156616E-2</v>
      </c>
      <c r="F105" s="136" t="str">
        <f t="shared" si="35"/>
        <v/>
      </c>
      <c r="G105" s="136" t="str">
        <f t="shared" si="35"/>
        <v/>
      </c>
      <c r="H105" s="136" t="str">
        <f t="shared" si="35"/>
        <v/>
      </c>
      <c r="I105" s="136" t="str">
        <f t="shared" si="35"/>
        <v/>
      </c>
      <c r="J105" s="136" t="str">
        <f t="shared" si="35"/>
        <v/>
      </c>
      <c r="K105" s="136" t="str">
        <f t="shared" si="35"/>
        <v/>
      </c>
      <c r="L105" s="136" t="str">
        <f t="shared" si="35"/>
        <v/>
      </c>
      <c r="M105" s="136" t="str">
        <f t="shared" si="35"/>
        <v/>
      </c>
      <c r="N105" s="136" t="str">
        <f t="shared" si="35"/>
        <v/>
      </c>
      <c r="O105" s="136" t="str">
        <f t="shared" si="35"/>
        <v/>
      </c>
      <c r="P105" s="184" t="str">
        <f t="shared" si="35"/>
        <v/>
      </c>
      <c r="Q105" s="6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</row>
    <row r="106" spans="1:35" ht="15.6">
      <c r="A106" s="31"/>
      <c r="B106" s="214">
        <f>B71-1</f>
        <v>2017</v>
      </c>
      <c r="C106" s="354">
        <f t="shared" si="36"/>
        <v>12</v>
      </c>
      <c r="D106" s="113">
        <f t="shared" si="35"/>
        <v>0.17766303296285002</v>
      </c>
      <c r="E106" s="137" t="str">
        <f t="shared" si="35"/>
        <v/>
      </c>
      <c r="F106" s="137" t="str">
        <f t="shared" si="35"/>
        <v/>
      </c>
      <c r="G106" s="137" t="str">
        <f t="shared" si="35"/>
        <v/>
      </c>
      <c r="H106" s="137" t="str">
        <f t="shared" si="35"/>
        <v/>
      </c>
      <c r="I106" s="137" t="str">
        <f t="shared" si="35"/>
        <v/>
      </c>
      <c r="J106" s="137" t="str">
        <f t="shared" si="35"/>
        <v/>
      </c>
      <c r="K106" s="137" t="str">
        <f t="shared" si="35"/>
        <v/>
      </c>
      <c r="L106" s="137" t="str">
        <f t="shared" si="35"/>
        <v/>
      </c>
      <c r="M106" s="137" t="str">
        <f t="shared" si="35"/>
        <v/>
      </c>
      <c r="N106" s="137" t="str">
        <f t="shared" si="35"/>
        <v/>
      </c>
      <c r="O106" s="137" t="str">
        <f t="shared" si="35"/>
        <v/>
      </c>
      <c r="P106" s="185" t="str">
        <f t="shared" si="35"/>
        <v/>
      </c>
      <c r="Q106" s="6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</row>
    <row r="107" spans="1:35" ht="16.149999999999999">
      <c r="A107" s="31"/>
      <c r="B107" s="126" t="s">
        <v>77</v>
      </c>
      <c r="C107" s="178"/>
      <c r="D107" s="138">
        <f t="shared" ref="D107:P107" si="37">IFERROR(AVERAGE(D95:D106), 0)</f>
        <v>6.6884360430657694E-2</v>
      </c>
      <c r="E107" s="138">
        <f t="shared" si="37"/>
        <v>7.6732600140110116E-2</v>
      </c>
      <c r="F107" s="138">
        <f t="shared" si="37"/>
        <v>5.3263044672932483E-2</v>
      </c>
      <c r="G107" s="138">
        <f t="shared" si="37"/>
        <v>3.7366044652106099E-2</v>
      </c>
      <c r="H107" s="138">
        <f t="shared" si="37"/>
        <v>3.7021523829586088E-2</v>
      </c>
      <c r="I107" s="138">
        <f t="shared" si="37"/>
        <v>3.9284257511788732E-2</v>
      </c>
      <c r="J107" s="138">
        <f t="shared" si="37"/>
        <v>3.2381708937687957E-2</v>
      </c>
      <c r="K107" s="138">
        <f t="shared" si="37"/>
        <v>2.8163161387326819E-2</v>
      </c>
      <c r="L107" s="138">
        <f t="shared" si="37"/>
        <v>3.1895742478638266E-2</v>
      </c>
      <c r="M107" s="139">
        <f t="shared" si="37"/>
        <v>3.0662226875873128E-2</v>
      </c>
      <c r="N107" s="139">
        <f t="shared" si="37"/>
        <v>2.0107498946905347E-2</v>
      </c>
      <c r="O107" s="139">
        <f t="shared" si="37"/>
        <v>2.7117972371033484E-3</v>
      </c>
      <c r="P107" s="186">
        <f t="shared" si="37"/>
        <v>0</v>
      </c>
      <c r="Q107" s="6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</row>
    <row r="108" spans="1:35" ht="16.149999999999999">
      <c r="A108" s="31"/>
      <c r="B108" s="127" t="s">
        <v>78</v>
      </c>
      <c r="C108" s="180"/>
      <c r="D108" s="139">
        <f t="shared" ref="D108:P108" si="38">IFERROR(_xlfn.VAR.S(D95:D106), 0)</f>
        <v>1.147367536548366E-2</v>
      </c>
      <c r="E108" s="139">
        <f t="shared" si="38"/>
        <v>2.7024991318249546E-2</v>
      </c>
      <c r="F108" s="139">
        <f t="shared" si="38"/>
        <v>1.1120869080918017E-2</v>
      </c>
      <c r="G108" s="139">
        <f t="shared" si="38"/>
        <v>8.4133141543107394E-3</v>
      </c>
      <c r="H108" s="139">
        <f t="shared" si="38"/>
        <v>2.3078060866602232E-3</v>
      </c>
      <c r="I108" s="139">
        <f t="shared" si="38"/>
        <v>4.2105959857496903E-3</v>
      </c>
      <c r="J108" s="139">
        <f t="shared" si="38"/>
        <v>3.8509392400965627E-3</v>
      </c>
      <c r="K108" s="139">
        <f t="shared" si="38"/>
        <v>1.4240494338849247E-3</v>
      </c>
      <c r="L108" s="139">
        <f t="shared" si="38"/>
        <v>1.0945143431003773E-3</v>
      </c>
      <c r="M108" s="140">
        <f t="shared" si="38"/>
        <v>1.6069429880054104E-3</v>
      </c>
      <c r="N108" s="140">
        <f t="shared" si="38"/>
        <v>4.2215854387670426E-4</v>
      </c>
      <c r="O108" s="140">
        <f t="shared" si="38"/>
        <v>0</v>
      </c>
      <c r="P108" s="187">
        <f t="shared" si="38"/>
        <v>0</v>
      </c>
      <c r="Q108" s="6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</row>
    <row r="109" spans="1:35" ht="18" customHeight="1">
      <c r="A109" s="31"/>
      <c r="B109" s="75"/>
      <c r="C109" s="83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8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</row>
    <row r="110" spans="1:35" ht="18" customHeight="1">
      <c r="A110" s="31"/>
      <c r="B110" s="171" t="str">
        <f>$B$1</f>
        <v>Study 7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3"/>
      <c r="Q110" s="8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</row>
    <row r="111" spans="1:35" ht="16.5" customHeight="1">
      <c r="A111" s="63"/>
      <c r="B111" s="171" t="s">
        <v>79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3"/>
      <c r="Q111" s="6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</row>
    <row r="112" spans="1:35" ht="15" customHeight="1">
      <c r="A112" s="31"/>
      <c r="B112" s="22" t="s">
        <v>33</v>
      </c>
      <c r="C112" s="227" t="s">
        <v>34</v>
      </c>
      <c r="D112" s="65" t="str">
        <f t="shared" ref="D112:P112" si="39">D76</f>
        <v>1 - 2</v>
      </c>
      <c r="E112" s="67" t="str">
        <f t="shared" si="39"/>
        <v>2 - 3</v>
      </c>
      <c r="F112" s="67" t="str">
        <f t="shared" si="39"/>
        <v>3 - 4</v>
      </c>
      <c r="G112" s="67" t="str">
        <f t="shared" si="39"/>
        <v>4 - 5</v>
      </c>
      <c r="H112" s="67" t="str">
        <f t="shared" si="39"/>
        <v>5 - 6</v>
      </c>
      <c r="I112" s="67" t="str">
        <f t="shared" si="39"/>
        <v>6 - 7</v>
      </c>
      <c r="J112" s="67" t="str">
        <f t="shared" si="39"/>
        <v>7 - 8</v>
      </c>
      <c r="K112" s="67" t="str">
        <f t="shared" si="39"/>
        <v>8 - 9</v>
      </c>
      <c r="L112" s="67" t="str">
        <f t="shared" si="39"/>
        <v>9 - 10</v>
      </c>
      <c r="M112" s="67" t="str">
        <f t="shared" si="39"/>
        <v>10 - 11</v>
      </c>
      <c r="N112" s="67" t="str">
        <f t="shared" si="39"/>
        <v>11 - 12</v>
      </c>
      <c r="O112" s="67" t="str">
        <f t="shared" si="39"/>
        <v>12 - 13</v>
      </c>
      <c r="P112" s="68" t="str">
        <f t="shared" si="39"/>
        <v>13 - Ult</v>
      </c>
      <c r="Q112" s="6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</row>
    <row r="113" spans="1:35" ht="15.6">
      <c r="A113" s="31"/>
      <c r="B113" s="214">
        <f t="shared" ref="B113:B123" si="40">B114-1</f>
        <v>2006</v>
      </c>
      <c r="C113" s="354">
        <v>1</v>
      </c>
      <c r="D113" s="114">
        <f t="shared" ref="D113:O113" ca="1" si="41">IFERROR(IF($C113&lt;=$M$1-D$182, D95, AVERAGE(OFFSET(D$95:D$107, 0, 0,  $M$1-D$182, 1))), "")</f>
        <v>-1.1203432185249555E-3</v>
      </c>
      <c r="E113" s="136">
        <f t="shared" ca="1" si="41"/>
        <v>5.4548948596795203E-2</v>
      </c>
      <c r="F113" s="136">
        <f t="shared" ca="1" si="41"/>
        <v>0.17549578727161266</v>
      </c>
      <c r="G113" s="136">
        <f t="shared" ca="1" si="41"/>
        <v>7.1099656510872966E-2</v>
      </c>
      <c r="H113" s="136">
        <f t="shared" ca="1" si="41"/>
        <v>-1.0336299120508017E-2</v>
      </c>
      <c r="I113" s="136">
        <f t="shared" ca="1" si="41"/>
        <v>9.519208618275242E-2</v>
      </c>
      <c r="J113" s="136">
        <f t="shared" ca="1" si="41"/>
        <v>-1.7571671225439836E-4</v>
      </c>
      <c r="K113" s="136">
        <f t="shared" ca="1" si="41"/>
        <v>-2.3568494233005451E-2</v>
      </c>
      <c r="L113" s="136">
        <f t="shared" ca="1" si="41"/>
        <v>7.2471117803611595E-2</v>
      </c>
      <c r="M113" s="136">
        <f t="shared" ca="1" si="41"/>
        <v>7.6701913216339623E-2</v>
      </c>
      <c r="N113" s="136">
        <f t="shared" ca="1" si="41"/>
        <v>3.4636066389649042E-2</v>
      </c>
      <c r="O113" s="304">
        <f t="shared" ca="1" si="41"/>
        <v>2.7117972371033484E-3</v>
      </c>
      <c r="P113" s="184" t="str">
        <f ca="1">IFERROR(IF($C113&lt;=$M$1-#REF!, P95, AVERAGE(OFFSET(P$95:P$107, 0, 0,  $M$1-#REF!, 1))), "")</f>
        <v/>
      </c>
      <c r="Q113" s="6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</row>
    <row r="114" spans="1:35" ht="15.6">
      <c r="A114" s="31"/>
      <c r="B114" s="214">
        <f t="shared" si="40"/>
        <v>2007</v>
      </c>
      <c r="C114" s="354">
        <f t="shared" ref="C114:C124" si="42">C113+1</f>
        <v>2</v>
      </c>
      <c r="D114" s="114">
        <f t="shared" ref="D114:O114" ca="1" si="43">IFERROR(IF($C114&lt;=$M$1-D$182, D96, AVERAGE(OFFSET(D$95:D$107, 0, 0,  $M$1-D$182, 1))), "")</f>
        <v>0.30756710187856223</v>
      </c>
      <c r="E114" s="136">
        <f t="shared" ca="1" si="43"/>
        <v>2.9872968668456741E-2</v>
      </c>
      <c r="F114" s="136">
        <f t="shared" ca="1" si="43"/>
        <v>7.0907527626560538E-2</v>
      </c>
      <c r="G114" s="136">
        <f t="shared" ca="1" si="43"/>
        <v>1.4713766159458241E-2</v>
      </c>
      <c r="H114" s="136">
        <f t="shared" ca="1" si="43"/>
        <v>6.1543237820520964E-3</v>
      </c>
      <c r="I114" s="136">
        <f t="shared" ca="1" si="43"/>
        <v>-1.7888257413603784E-2</v>
      </c>
      <c r="J114" s="136">
        <f t="shared" ca="1" si="43"/>
        <v>-2.9778266608248886E-2</v>
      </c>
      <c r="K114" s="136">
        <f t="shared" ca="1" si="43"/>
        <v>1.4338143254119716E-2</v>
      </c>
      <c r="L114" s="136">
        <f t="shared" ca="1" si="43"/>
        <v>4.5204488534878004E-2</v>
      </c>
      <c r="M114" s="136">
        <f t="shared" ca="1" si="43"/>
        <v>1.179008780055883E-2</v>
      </c>
      <c r="N114" s="136">
        <f t="shared" ca="1" si="43"/>
        <v>5.5789315041616556E-3</v>
      </c>
      <c r="O114" s="302">
        <f t="shared" ca="1" si="43"/>
        <v>2.7117972371033484E-3</v>
      </c>
      <c r="P114" s="184" t="str">
        <f ca="1">IFERROR(IF($C114&lt;=$M$1-#REF!, P96, AVERAGE(OFFSET(P$95:P$107, 0, 0,  $M$1-#REF!, 1))), "")</f>
        <v/>
      </c>
      <c r="Q114" s="6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</row>
    <row r="115" spans="1:35" ht="15.6">
      <c r="A115" s="31"/>
      <c r="B115" s="214">
        <f t="shared" si="40"/>
        <v>2008</v>
      </c>
      <c r="C115" s="354">
        <f t="shared" si="42"/>
        <v>3</v>
      </c>
      <c r="D115" s="114">
        <f t="shared" ref="D115:O115" ca="1" si="44">IFERROR(IF($C115&lt;=$M$1-D$182, D97, AVERAGE(OFFSET(D$95:D$107, 0, 0,  $M$1-D$182, 1))), "")</f>
        <v>5.6752139459390741E-2</v>
      </c>
      <c r="E115" s="136">
        <f t="shared" ca="1" si="44"/>
        <v>0.30980902055651127</v>
      </c>
      <c r="F115" s="136">
        <f t="shared" ca="1" si="44"/>
        <v>-5.4484285563466343E-2</v>
      </c>
      <c r="G115" s="136">
        <f t="shared" ca="1" si="44"/>
        <v>-4.8188649559025756E-2</v>
      </c>
      <c r="H115" s="136">
        <f t="shared" ca="1" si="44"/>
        <v>-6.6912302363500448E-3</v>
      </c>
      <c r="I115" s="136">
        <f t="shared" ca="1" si="44"/>
        <v>4.8277108605226986E-2</v>
      </c>
      <c r="J115" s="136">
        <f t="shared" ca="1" si="44"/>
        <v>0.11689802419307302</v>
      </c>
      <c r="K115" s="136">
        <f t="shared" ca="1" si="44"/>
        <v>5.5832486416157685E-2</v>
      </c>
      <c r="L115" s="136">
        <f t="shared" ca="1" si="44"/>
        <v>6.9920581561920677E-3</v>
      </c>
      <c r="M115" s="136">
        <f t="shared" ca="1" si="44"/>
        <v>3.4946796107209292E-3</v>
      </c>
      <c r="N115" s="302">
        <f t="shared" ca="1" si="44"/>
        <v>2.0107498946905347E-2</v>
      </c>
      <c r="O115" s="136">
        <f t="shared" ca="1" si="44"/>
        <v>2.7117972371033484E-3</v>
      </c>
      <c r="P115" s="184" t="str">
        <f ca="1">IFERROR(IF($C115&lt;=$M$1-#REF!, P97, AVERAGE(OFFSET(P$95:P$107, 0, 0,  $M$1-#REF!, 1))), "")</f>
        <v/>
      </c>
      <c r="Q115" s="6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</row>
    <row r="116" spans="1:35" ht="15.6">
      <c r="A116" s="31"/>
      <c r="B116" s="214">
        <f t="shared" si="40"/>
        <v>2009</v>
      </c>
      <c r="C116" s="354">
        <f t="shared" si="42"/>
        <v>4</v>
      </c>
      <c r="D116" s="114">
        <f t="shared" ref="D116:O116" ca="1" si="45">IFERROR(IF($C116&lt;=$M$1-D$182, D98, AVERAGE(OFFSET(D$95:D$107, 0, 0,  $M$1-D$182, 1))), "")</f>
        <v>8.6547210470293914E-3</v>
      </c>
      <c r="E116" s="136">
        <f t="shared" ca="1" si="45"/>
        <v>0.45759481242632893</v>
      </c>
      <c r="F116" s="136">
        <f t="shared" ca="1" si="45"/>
        <v>-7.0533363298532936E-2</v>
      </c>
      <c r="G116" s="136">
        <f t="shared" ca="1" si="45"/>
        <v>0.10616977517906637</v>
      </c>
      <c r="H116" s="136">
        <f t="shared" ca="1" si="45"/>
        <v>0.11567327242907112</v>
      </c>
      <c r="I116" s="136">
        <f t="shared" ca="1" si="45"/>
        <v>2.5854587644844974E-2</v>
      </c>
      <c r="J116" s="136">
        <f t="shared" ca="1" si="45"/>
        <v>-2.7092152183060172E-2</v>
      </c>
      <c r="K116" s="136">
        <f t="shared" ca="1" si="45"/>
        <v>2.1168589165817524E-2</v>
      </c>
      <c r="L116" s="136">
        <f t="shared" ca="1" si="45"/>
        <v>2.915305419871385E-3</v>
      </c>
      <c r="M116" s="302">
        <f t="shared" ca="1" si="45"/>
        <v>3.0662226875873128E-2</v>
      </c>
      <c r="N116" s="136">
        <f t="shared" ca="1" si="45"/>
        <v>2.0107498946905347E-2</v>
      </c>
      <c r="O116" s="136">
        <f t="shared" ca="1" si="45"/>
        <v>2.7117972371033484E-3</v>
      </c>
      <c r="P116" s="184" t="str">
        <f ca="1">IFERROR(IF($C116&lt;=$M$1-#REF!, P98, AVERAGE(OFFSET(P$95:P$107, 0, 0,  $M$1-#REF!, 1))), "")</f>
        <v/>
      </c>
      <c r="Q116" s="6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</row>
    <row r="117" spans="1:35" ht="15.6">
      <c r="A117" s="31"/>
      <c r="B117" s="214">
        <f t="shared" si="40"/>
        <v>2010</v>
      </c>
      <c r="C117" s="354">
        <f t="shared" si="42"/>
        <v>5</v>
      </c>
      <c r="D117" s="114">
        <f t="shared" ref="D117:O117" ca="1" si="46">IFERROR(IF($C117&lt;=$M$1-D$182, D99, AVERAGE(OFFSET(D$95:D$107, 0, 0,  $M$1-D$182, 1))), "")</f>
        <v>0.17025767626162466</v>
      </c>
      <c r="E117" s="136">
        <f t="shared" ca="1" si="46"/>
        <v>2.2627828149056707E-2</v>
      </c>
      <c r="F117" s="136">
        <f t="shared" ca="1" si="46"/>
        <v>2.6458710027724104E-2</v>
      </c>
      <c r="G117" s="136">
        <f t="shared" ca="1" si="46"/>
        <v>9.5622543860166401E-2</v>
      </c>
      <c r="H117" s="136">
        <f t="shared" ca="1" si="46"/>
        <v>0.1004619326512847</v>
      </c>
      <c r="I117" s="136">
        <f t="shared" ca="1" si="46"/>
        <v>-1.8566391387046622E-2</v>
      </c>
      <c r="J117" s="136">
        <f t="shared" ca="1" si="46"/>
        <v>4.2486604249402128E-2</v>
      </c>
      <c r="K117" s="136">
        <f t="shared" ca="1" si="46"/>
        <v>7.3045082333544606E-2</v>
      </c>
      <c r="L117" s="302">
        <f t="shared" ca="1" si="46"/>
        <v>3.1895742478638266E-2</v>
      </c>
      <c r="M117" s="136">
        <f t="shared" ca="1" si="46"/>
        <v>3.0662226875873128E-2</v>
      </c>
      <c r="N117" s="136">
        <f t="shared" ca="1" si="46"/>
        <v>2.0107498946905347E-2</v>
      </c>
      <c r="O117" s="136">
        <f t="shared" ca="1" si="46"/>
        <v>2.7117972371033484E-3</v>
      </c>
      <c r="P117" s="184" t="str">
        <f ca="1">IFERROR(IF($C117&lt;=$M$1-#REF!, P99, AVERAGE(OFFSET(P$95:P$107, 0, 0,  $M$1-#REF!, 1))), "")</f>
        <v/>
      </c>
      <c r="Q117" s="6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</row>
    <row r="118" spans="1:35" ht="15.6">
      <c r="A118" s="31"/>
      <c r="B118" s="214">
        <f t="shared" si="40"/>
        <v>2011</v>
      </c>
      <c r="C118" s="354">
        <f t="shared" si="42"/>
        <v>6</v>
      </c>
      <c r="D118" s="114">
        <f t="shared" ref="D118:O118" ca="1" si="47">IFERROR(IF($C118&lt;=$M$1-D$182, D100, AVERAGE(OFFSET(D$95:D$107, 0, 0,  $M$1-D$182, 1))), "")</f>
        <v>-3.6713878418593068E-2</v>
      </c>
      <c r="E118" s="136">
        <f t="shared" ca="1" si="47"/>
        <v>-4.5121107549771312E-2</v>
      </c>
      <c r="F118" s="136">
        <f t="shared" ca="1" si="47"/>
        <v>0.18352141202038505</v>
      </c>
      <c r="G118" s="136">
        <f t="shared" ca="1" si="47"/>
        <v>7.5211451885860481E-2</v>
      </c>
      <c r="H118" s="136">
        <f t="shared" ca="1" si="47"/>
        <v>4.5043067389815679E-2</v>
      </c>
      <c r="I118" s="136">
        <f t="shared" ca="1" si="47"/>
        <v>-1.0308673841863155E-2</v>
      </c>
      <c r="J118" s="136">
        <f t="shared" ca="1" si="47"/>
        <v>9.1951760687216014E-2</v>
      </c>
      <c r="K118" s="302">
        <f t="shared" ca="1" si="47"/>
        <v>2.8163161387326819E-2</v>
      </c>
      <c r="L118" s="136">
        <f t="shared" ca="1" si="47"/>
        <v>3.1895742478638266E-2</v>
      </c>
      <c r="M118" s="136">
        <f t="shared" ca="1" si="47"/>
        <v>3.0662226875873128E-2</v>
      </c>
      <c r="N118" s="136">
        <f t="shared" ca="1" si="47"/>
        <v>2.0107498946905347E-2</v>
      </c>
      <c r="O118" s="136">
        <f t="shared" ca="1" si="47"/>
        <v>2.7117972371033484E-3</v>
      </c>
      <c r="P118" s="184" t="str">
        <f ca="1">IFERROR(IF($C118&lt;=$M$1-#REF!, P100, AVERAGE(OFFSET(P$95:P$107, 0, 0,  $M$1-#REF!, 1))), "")</f>
        <v/>
      </c>
      <c r="Q118" s="6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</row>
    <row r="119" spans="1:35" ht="15.6">
      <c r="A119" s="31"/>
      <c r="B119" s="214">
        <f t="shared" si="40"/>
        <v>2012</v>
      </c>
      <c r="C119" s="354">
        <f t="shared" si="42"/>
        <v>7</v>
      </c>
      <c r="D119" s="114">
        <f t="shared" ref="D119:O119" ca="1" si="48">IFERROR(IF($C119&lt;=$M$1-D$182, D101, AVERAGE(OFFSET(D$95:D$107, 0, 0,  $M$1-D$182, 1))), "")</f>
        <v>0.10133647132929657</v>
      </c>
      <c r="E119" s="136">
        <f t="shared" ca="1" si="48"/>
        <v>6.5202670026192955E-2</v>
      </c>
      <c r="F119" s="136">
        <f t="shared" ca="1" si="48"/>
        <v>-7.6812730581431619E-3</v>
      </c>
      <c r="G119" s="136">
        <f t="shared" ca="1" si="48"/>
        <v>-6.9606565897745123E-2</v>
      </c>
      <c r="H119" s="136">
        <f t="shared" ca="1" si="48"/>
        <v>9.2182279224143175E-3</v>
      </c>
      <c r="I119" s="136">
        <f t="shared" ca="1" si="48"/>
        <v>0.15242934279221035</v>
      </c>
      <c r="J119" s="302">
        <f t="shared" ca="1" si="48"/>
        <v>3.2381708937687957E-2</v>
      </c>
      <c r="K119" s="136">
        <f t="shared" ca="1" si="48"/>
        <v>2.8163161387326819E-2</v>
      </c>
      <c r="L119" s="136">
        <f t="shared" ca="1" si="48"/>
        <v>3.1895742478638266E-2</v>
      </c>
      <c r="M119" s="136">
        <f t="shared" ca="1" si="48"/>
        <v>3.0662226875873128E-2</v>
      </c>
      <c r="N119" s="136">
        <f t="shared" ca="1" si="48"/>
        <v>2.0107498946905347E-2</v>
      </c>
      <c r="O119" s="136">
        <f t="shared" ca="1" si="48"/>
        <v>2.7117972371033484E-3</v>
      </c>
      <c r="P119" s="184" t="str">
        <f ca="1">IFERROR(IF($C119&lt;=$M$1-#REF!, P101, AVERAGE(OFFSET(P$95:P$107, 0, 0,  $M$1-#REF!, 1))), "")</f>
        <v/>
      </c>
      <c r="Q119" s="6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</row>
    <row r="120" spans="1:35" ht="15.6">
      <c r="A120" s="31"/>
      <c r="B120" s="214">
        <f t="shared" si="40"/>
        <v>2013</v>
      </c>
      <c r="C120" s="354">
        <f t="shared" si="42"/>
        <v>8</v>
      </c>
      <c r="D120" s="114">
        <f t="shared" ref="D120:O120" ca="1" si="49">IFERROR(IF($C120&lt;=$M$1-D$182, D102, AVERAGE(OFFSET(D$95:D$107, 0, 0,  $M$1-D$182, 1))), "")</f>
        <v>-4.4871380432611796E-2</v>
      </c>
      <c r="E120" s="136">
        <f t="shared" ca="1" si="49"/>
        <v>-1.1032410588007009E-2</v>
      </c>
      <c r="F120" s="136">
        <f t="shared" ca="1" si="49"/>
        <v>-5.9000741611673055E-2</v>
      </c>
      <c r="G120" s="136">
        <f t="shared" ca="1" si="49"/>
        <v>-9.0737991378299382E-2</v>
      </c>
      <c r="H120" s="136">
        <f t="shared" ca="1" si="49"/>
        <v>3.664889581890883E-2</v>
      </c>
      <c r="I120" s="302">
        <f t="shared" ca="1" si="49"/>
        <v>3.9284257511788732E-2</v>
      </c>
      <c r="J120" s="136">
        <f t="shared" ca="1" si="49"/>
        <v>3.2381708937687957E-2</v>
      </c>
      <c r="K120" s="136">
        <f t="shared" ca="1" si="49"/>
        <v>2.8163161387326819E-2</v>
      </c>
      <c r="L120" s="136">
        <f t="shared" ca="1" si="49"/>
        <v>3.1895742478638266E-2</v>
      </c>
      <c r="M120" s="136">
        <f t="shared" ca="1" si="49"/>
        <v>3.0662226875873128E-2</v>
      </c>
      <c r="N120" s="136">
        <f t="shared" ca="1" si="49"/>
        <v>2.0107498946905347E-2</v>
      </c>
      <c r="O120" s="136">
        <f t="shared" ca="1" si="49"/>
        <v>2.7117972371033484E-3</v>
      </c>
      <c r="P120" s="184" t="str">
        <f ca="1">IFERROR(IF($C120&lt;=$M$1-#REF!, P102, AVERAGE(OFFSET(P$95:P$107, 0, 0,  $M$1-#REF!, 1))), "")</f>
        <v/>
      </c>
      <c r="Q120" s="6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</row>
    <row r="121" spans="1:35" ht="15.6">
      <c r="A121" s="31"/>
      <c r="B121" s="214">
        <f t="shared" si="40"/>
        <v>2014</v>
      </c>
      <c r="C121" s="354">
        <f t="shared" si="42"/>
        <v>9</v>
      </c>
      <c r="D121" s="114">
        <f t="shared" ref="D121:O121" ca="1" si="50">IFERROR(IF($C121&lt;=$M$1-D$182, D103, AVERAGE(OFFSET(D$95:D$107, 0, 0,  $M$1-D$182, 1))), "")</f>
        <v>-1.4125314964200705E-2</v>
      </c>
      <c r="E121" s="136">
        <f t="shared" ca="1" si="50"/>
        <v>-7.5674843536780639E-2</v>
      </c>
      <c r="F121" s="136">
        <f t="shared" ca="1" si="50"/>
        <v>6.0253501715421799E-2</v>
      </c>
      <c r="G121" s="136">
        <f t="shared" ca="1" si="50"/>
        <v>0.18201041510860072</v>
      </c>
      <c r="H121" s="302">
        <f t="shared" ca="1" si="50"/>
        <v>3.7021523829586088E-2</v>
      </c>
      <c r="I121" s="136">
        <f t="shared" ca="1" si="50"/>
        <v>3.9284257511788732E-2</v>
      </c>
      <c r="J121" s="136">
        <f t="shared" ca="1" si="50"/>
        <v>3.2381708937687957E-2</v>
      </c>
      <c r="K121" s="136">
        <f t="shared" ca="1" si="50"/>
        <v>2.8163161387326819E-2</v>
      </c>
      <c r="L121" s="136">
        <f t="shared" ca="1" si="50"/>
        <v>3.1895742478638266E-2</v>
      </c>
      <c r="M121" s="136">
        <f t="shared" ca="1" si="50"/>
        <v>3.0662226875873128E-2</v>
      </c>
      <c r="N121" s="136">
        <f t="shared" ca="1" si="50"/>
        <v>2.0107498946905347E-2</v>
      </c>
      <c r="O121" s="136">
        <f t="shared" ca="1" si="50"/>
        <v>2.7117972371033484E-3</v>
      </c>
      <c r="P121" s="184" t="str">
        <f ca="1">IFERROR(IF($C121&lt;=$M$1-#REF!, P103, AVERAGE(OFFSET(P$95:P$107, 0, 0,  $M$1-#REF!, 1))), "")</f>
        <v/>
      </c>
      <c r="Q121" s="6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</row>
    <row r="122" spans="1:35" ht="15.6">
      <c r="A122" s="31"/>
      <c r="B122" s="214">
        <f t="shared" si="40"/>
        <v>2015</v>
      </c>
      <c r="C122" s="354">
        <f t="shared" si="42"/>
        <v>10</v>
      </c>
      <c r="D122" s="114">
        <f t="shared" ref="D122:O122" ca="1" si="51">IFERROR(IF($C122&lt;=$M$1-D$182, D104, AVERAGE(OFFSET(D$95:D$107, 0, 0,  $M$1-D$182, 1))), "")</f>
        <v>8.6749148138828808E-2</v>
      </c>
      <c r="E122" s="136">
        <f t="shared" ca="1" si="51"/>
        <v>9.7077535731584896E-2</v>
      </c>
      <c r="F122" s="136">
        <f t="shared" ca="1" si="51"/>
        <v>0.20769317159943607</v>
      </c>
      <c r="G122" s="302">
        <f t="shared" ca="1" si="51"/>
        <v>3.7366044652106099E-2</v>
      </c>
      <c r="H122" s="136">
        <f t="shared" ca="1" si="51"/>
        <v>3.7021523829586088E-2</v>
      </c>
      <c r="I122" s="136">
        <f t="shared" ca="1" si="51"/>
        <v>3.9284257511788732E-2</v>
      </c>
      <c r="J122" s="136">
        <f t="shared" ca="1" si="51"/>
        <v>3.2381708937687957E-2</v>
      </c>
      <c r="K122" s="136">
        <f t="shared" ca="1" si="51"/>
        <v>2.8163161387326819E-2</v>
      </c>
      <c r="L122" s="136">
        <f t="shared" ca="1" si="51"/>
        <v>3.1895742478638266E-2</v>
      </c>
      <c r="M122" s="136">
        <f t="shared" ca="1" si="51"/>
        <v>3.0662226875873128E-2</v>
      </c>
      <c r="N122" s="136">
        <f t="shared" ca="1" si="51"/>
        <v>2.0107498946905347E-2</v>
      </c>
      <c r="O122" s="136">
        <f t="shared" ca="1" si="51"/>
        <v>2.7117972371033484E-3</v>
      </c>
      <c r="P122" s="184" t="str">
        <f ca="1">IFERROR(IF($C122&lt;=$M$1-#REF!, P104, AVERAGE(OFFSET(P$95:P$107, 0, 0,  $M$1-#REF!, 1))), "")</f>
        <v/>
      </c>
      <c r="Q122" s="6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</row>
    <row r="123" spans="1:35" ht="15.6">
      <c r="A123" s="31"/>
      <c r="B123" s="214">
        <f t="shared" si="40"/>
        <v>2016</v>
      </c>
      <c r="C123" s="354">
        <f t="shared" si="42"/>
        <v>11</v>
      </c>
      <c r="D123" s="114">
        <f t="shared" ref="D123:O123" ca="1" si="52">IFERROR(IF($C123&lt;=$M$1-D$182, D105, AVERAGE(OFFSET(D$95:D$107, 0, 0,  $M$1-D$182, 1))), "")</f>
        <v>-9.5370488757596569E-3</v>
      </c>
      <c r="E123" s="136">
        <f t="shared" ca="1" si="52"/>
        <v>-6.0846820939156616E-2</v>
      </c>
      <c r="F123" s="302">
        <f t="shared" ca="1" si="52"/>
        <v>5.3263044672932483E-2</v>
      </c>
      <c r="G123" s="136">
        <f t="shared" ca="1" si="52"/>
        <v>3.7366044652106099E-2</v>
      </c>
      <c r="H123" s="136">
        <f t="shared" ca="1" si="52"/>
        <v>3.7021523829586088E-2</v>
      </c>
      <c r="I123" s="136">
        <f t="shared" ca="1" si="52"/>
        <v>3.9284257511788732E-2</v>
      </c>
      <c r="J123" s="136">
        <f t="shared" ca="1" si="52"/>
        <v>3.2381708937687957E-2</v>
      </c>
      <c r="K123" s="296">
        <f t="shared" ca="1" si="52"/>
        <v>2.8163161387326819E-2</v>
      </c>
      <c r="L123" s="296">
        <f t="shared" ca="1" si="52"/>
        <v>3.1895742478638266E-2</v>
      </c>
      <c r="M123" s="136">
        <f t="shared" ca="1" si="52"/>
        <v>3.0662226875873128E-2</v>
      </c>
      <c r="N123" s="136">
        <f t="shared" ca="1" si="52"/>
        <v>2.0107498946905347E-2</v>
      </c>
      <c r="O123" s="136">
        <f t="shared" ca="1" si="52"/>
        <v>2.7117972371033484E-3</v>
      </c>
      <c r="P123" s="184" t="str">
        <f ca="1">IFERROR(IF($C123&lt;=$M$1-#REF!, P105, AVERAGE(OFFSET(P$95:P$107, 0, 0,  $M$1-#REF!, 1))), "")</f>
        <v/>
      </c>
      <c r="Q123" s="6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</row>
    <row r="124" spans="1:35" ht="15.6">
      <c r="A124" s="31"/>
      <c r="B124" s="164">
        <f>B71-1</f>
        <v>2017</v>
      </c>
      <c r="C124" s="354">
        <f t="shared" si="42"/>
        <v>12</v>
      </c>
      <c r="D124" s="113">
        <f t="shared" ref="D124:O124" ca="1" si="53">IFERROR(IF($C124&lt;=$M$1-D$182, D106, AVERAGE(OFFSET(D$95:D$107, 0, 0,  $M$1-D$182, 1))), "")</f>
        <v>0.17766303296285002</v>
      </c>
      <c r="E124" s="303">
        <f t="shared" ca="1" si="53"/>
        <v>7.6732600140110116E-2</v>
      </c>
      <c r="F124" s="137">
        <f t="shared" ca="1" si="53"/>
        <v>5.3263044672932483E-2</v>
      </c>
      <c r="G124" s="137">
        <f t="shared" ca="1" si="53"/>
        <v>3.7366044652106099E-2</v>
      </c>
      <c r="H124" s="137">
        <f t="shared" ca="1" si="53"/>
        <v>3.7021523829586088E-2</v>
      </c>
      <c r="I124" s="137">
        <f t="shared" ca="1" si="53"/>
        <v>3.9284257511788732E-2</v>
      </c>
      <c r="J124" s="137">
        <f t="shared" ca="1" si="53"/>
        <v>3.2381708937687957E-2</v>
      </c>
      <c r="K124" s="297">
        <f t="shared" ca="1" si="53"/>
        <v>2.8163161387326819E-2</v>
      </c>
      <c r="L124" s="297">
        <f t="shared" ca="1" si="53"/>
        <v>3.1895742478638266E-2</v>
      </c>
      <c r="M124" s="137">
        <f t="shared" ca="1" si="53"/>
        <v>3.0662226875873128E-2</v>
      </c>
      <c r="N124" s="137">
        <f t="shared" ca="1" si="53"/>
        <v>2.0107498946905347E-2</v>
      </c>
      <c r="O124" s="137">
        <f t="shared" ca="1" si="53"/>
        <v>2.7117972371033484E-3</v>
      </c>
      <c r="P124" s="185" t="str">
        <f ca="1">IFERROR(IF($C124&lt;=$M$1-#REF!, P106, AVERAGE(OFFSET(P$95:P$107, 0, 0,  $M$1-#REF!, 1))), "")</f>
        <v/>
      </c>
      <c r="Q124" s="6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</row>
    <row r="125" spans="1:35" ht="15.6">
      <c r="A125" s="31"/>
      <c r="B125" s="126" t="s">
        <v>80</v>
      </c>
      <c r="C125" s="178"/>
      <c r="D125" s="138">
        <f t="shared" ref="D125:P125" ca="1" si="54">IFERROR(AVERAGE(D113:D124), 0)</f>
        <v>6.6884360430657694E-2</v>
      </c>
      <c r="E125" s="138">
        <f t="shared" ca="1" si="54"/>
        <v>7.6732600140110116E-2</v>
      </c>
      <c r="F125" s="138">
        <f t="shared" ca="1" si="54"/>
        <v>5.326304467293249E-2</v>
      </c>
      <c r="G125" s="138">
        <f t="shared" ca="1" si="54"/>
        <v>3.7366044652106092E-2</v>
      </c>
      <c r="H125" s="138">
        <f t="shared" ca="1" si="54"/>
        <v>3.7021523829586081E-2</v>
      </c>
      <c r="I125" s="138">
        <f t="shared" ca="1" si="54"/>
        <v>3.9284257511788725E-2</v>
      </c>
      <c r="J125" s="138">
        <f t="shared" ca="1" si="54"/>
        <v>3.238170893768795E-2</v>
      </c>
      <c r="K125" s="138">
        <f t="shared" ca="1" si="54"/>
        <v>2.8163161387326826E-2</v>
      </c>
      <c r="L125" s="138">
        <f t="shared" ca="1" si="54"/>
        <v>3.1895742478638259E-2</v>
      </c>
      <c r="M125" s="139">
        <f t="shared" ca="1" si="54"/>
        <v>3.0662226875873125E-2</v>
      </c>
      <c r="N125" s="139">
        <f t="shared" ca="1" si="54"/>
        <v>2.0107498946905344E-2</v>
      </c>
      <c r="O125" s="139">
        <f t="shared" ca="1" si="54"/>
        <v>2.7117972371033488E-3</v>
      </c>
      <c r="P125" s="186">
        <f t="shared" ca="1" si="54"/>
        <v>0</v>
      </c>
      <c r="Q125" s="6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</row>
    <row r="126" spans="1:35" ht="15.6">
      <c r="A126" s="31"/>
      <c r="B126" s="127" t="s">
        <v>81</v>
      </c>
      <c r="C126" s="180"/>
      <c r="D126" s="139">
        <f t="shared" ref="D126:P126" ca="1" si="55">IFERROR(_xlfn.VAR.S(D113:D124), 0)</f>
        <v>1.147367536548366E-2</v>
      </c>
      <c r="E126" s="139">
        <f t="shared" ca="1" si="55"/>
        <v>2.4568173925681412E-2</v>
      </c>
      <c r="F126" s="139">
        <f t="shared" ca="1" si="55"/>
        <v>9.0988928843874651E-3</v>
      </c>
      <c r="G126" s="139">
        <f t="shared" ca="1" si="55"/>
        <v>6.1187739304078108E-3</v>
      </c>
      <c r="H126" s="139">
        <f t="shared" ca="1" si="55"/>
        <v>1.4686038733292333E-3</v>
      </c>
      <c r="I126" s="139">
        <f t="shared" ca="1" si="55"/>
        <v>2.2966887194998315E-3</v>
      </c>
      <c r="J126" s="139">
        <f t="shared" ca="1" si="55"/>
        <v>1.75042692731662E-3</v>
      </c>
      <c r="K126" s="139">
        <f t="shared" ca="1" si="55"/>
        <v>5.1783615777633543E-4</v>
      </c>
      <c r="L126" s="139">
        <f t="shared" ca="1" si="55"/>
        <v>2.9850391175464919E-4</v>
      </c>
      <c r="M126" s="140">
        <f t="shared" ca="1" si="55"/>
        <v>2.9217145236462035E-4</v>
      </c>
      <c r="N126" s="140">
        <f t="shared" ca="1" si="55"/>
        <v>3.8378049443336867E-5</v>
      </c>
      <c r="O126" s="140">
        <f t="shared" ca="1" si="55"/>
        <v>2.0517719577989017E-37</v>
      </c>
      <c r="P126" s="187">
        <f t="shared" ca="1" si="55"/>
        <v>0</v>
      </c>
      <c r="Q126" s="6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</row>
    <row r="127" spans="1:35" ht="16.149999999999999">
      <c r="A127" s="31"/>
      <c r="B127" s="179" t="s">
        <v>82</v>
      </c>
      <c r="C127" s="180"/>
      <c r="D127" s="139">
        <f t="shared" ref="D127:O127" ca="1" si="56">IFERROR(SQRT(($J$1-2)/($J$1-D182-1)), 0)</f>
        <v>1</v>
      </c>
      <c r="E127" s="139">
        <f t="shared" ca="1" si="56"/>
        <v>1.0488088481701516</v>
      </c>
      <c r="F127" s="139">
        <f t="shared" ca="1" si="56"/>
        <v>1.1055415967851334</v>
      </c>
      <c r="G127" s="139">
        <f t="shared" ca="1" si="56"/>
        <v>1.1726039399558574</v>
      </c>
      <c r="H127" s="139">
        <f t="shared" ca="1" si="56"/>
        <v>1.2535663410560174</v>
      </c>
      <c r="I127" s="139">
        <f t="shared" ca="1" si="56"/>
        <v>1.35400640077266</v>
      </c>
      <c r="J127" s="139">
        <f t="shared" ca="1" si="56"/>
        <v>1.4832396974191326</v>
      </c>
      <c r="K127" s="139">
        <f t="shared" ca="1" si="56"/>
        <v>1.6583123951776999</v>
      </c>
      <c r="L127" s="139">
        <f t="shared" ca="1" si="56"/>
        <v>1.9148542155126762</v>
      </c>
      <c r="M127" s="140">
        <f t="shared" ca="1" si="56"/>
        <v>2.3452078799117149</v>
      </c>
      <c r="N127" s="140">
        <f t="shared" ca="1" si="56"/>
        <v>3.3166247903553998</v>
      </c>
      <c r="O127" s="140">
        <f t="shared" ca="1" si="56"/>
        <v>0</v>
      </c>
      <c r="P127" s="187">
        <f ca="1">IFERROR(SQRT(($J$1-2)/($J$1-#REF!-1)), 0)</f>
        <v>0</v>
      </c>
      <c r="Q127" s="6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</row>
    <row r="128" spans="1:35" ht="18" customHeight="1">
      <c r="A128" s="31"/>
      <c r="B128" s="75"/>
      <c r="C128" s="120"/>
      <c r="D128" s="99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8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</row>
    <row r="129" spans="1:35" ht="18" customHeight="1">
      <c r="A129" s="31"/>
      <c r="B129" s="75"/>
      <c r="C129" s="189" t="str">
        <f>$B$1</f>
        <v>Study 7</v>
      </c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8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</row>
    <row r="130" spans="1:35" ht="15.6">
      <c r="A130" s="63"/>
      <c r="B130" s="188"/>
      <c r="C130" s="189" t="s">
        <v>83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1"/>
      <c r="Q130" s="8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</row>
    <row r="131" spans="1:35" ht="15.6">
      <c r="A131" s="31"/>
      <c r="B131" s="134"/>
      <c r="C131" s="66" t="s">
        <v>35</v>
      </c>
      <c r="D131" s="65">
        <v>1</v>
      </c>
      <c r="E131" s="67">
        <f>+D131+1</f>
        <v>2</v>
      </c>
      <c r="F131" s="67">
        <f t="shared" ref="F131:G131" si="57">+E131+1</f>
        <v>3</v>
      </c>
      <c r="G131" s="67">
        <f t="shared" si="57"/>
        <v>4</v>
      </c>
      <c r="H131" s="67">
        <f>+G131+1</f>
        <v>5</v>
      </c>
      <c r="I131" s="67">
        <f t="shared" ref="I131:P131" si="58">+H131+1</f>
        <v>6</v>
      </c>
      <c r="J131" s="67">
        <f t="shared" si="58"/>
        <v>7</v>
      </c>
      <c r="K131" s="67">
        <f t="shared" si="58"/>
        <v>8</v>
      </c>
      <c r="L131" s="67">
        <f t="shared" si="58"/>
        <v>9</v>
      </c>
      <c r="M131" s="67">
        <f t="shared" si="58"/>
        <v>10</v>
      </c>
      <c r="N131" s="67">
        <f t="shared" si="58"/>
        <v>11</v>
      </c>
      <c r="O131" s="67">
        <f t="shared" si="58"/>
        <v>12</v>
      </c>
      <c r="P131" s="68">
        <f t="shared" si="58"/>
        <v>13</v>
      </c>
      <c r="R131" s="67" t="s">
        <v>51</v>
      </c>
      <c r="S131" s="67" t="s">
        <v>84</v>
      </c>
      <c r="T131" s="147" t="s">
        <v>85</v>
      </c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</row>
    <row r="132" spans="1:35" ht="15.6">
      <c r="A132" s="31"/>
      <c r="B132" s="134"/>
      <c r="C132" s="70">
        <v>1</v>
      </c>
      <c r="D132" s="141">
        <f t="shared" ref="D132:P144" ca="1" si="59">IFERROR(_xlfn.COVARIANCE.S(OFFSET($D$95:$D$106, 0, $C132-1), OFFSET($D$95:$D$106, 0, D$182-1)), 0)</f>
        <v>1.1473675365483665E-2</v>
      </c>
      <c r="E132" s="142">
        <f t="shared" ca="1" si="59"/>
        <v>5.3977288248050479E-4</v>
      </c>
      <c r="F132" s="142">
        <f t="shared" ca="1" si="59"/>
        <v>1.0190665413993082E-4</v>
      </c>
      <c r="G132" s="142">
        <f t="shared" ca="1" si="59"/>
        <v>-1.2338535558988548E-3</v>
      </c>
      <c r="H132" s="142">
        <f t="shared" ca="1" si="59"/>
        <v>-5.049735100162839E-4</v>
      </c>
      <c r="I132" s="142">
        <f t="shared" ca="1" si="59"/>
        <v>-2.3026552825864167E-3</v>
      </c>
      <c r="J132" s="142">
        <f t="shared" ca="1" si="59"/>
        <v>-3.0533495301541943E-3</v>
      </c>
      <c r="K132" s="142">
        <f t="shared" ca="1" si="59"/>
        <v>1.2392713341830414E-3</v>
      </c>
      <c r="L132" s="142">
        <f t="shared" ca="1" si="59"/>
        <v>7.9457304776207785E-4</v>
      </c>
      <c r="M132" s="142">
        <f t="shared" ca="1" si="59"/>
        <v>-3.6989229015898266E-3</v>
      </c>
      <c r="N132" s="142">
        <f t="shared" ca="1" si="59"/>
        <v>-4.4847863648212714E-3</v>
      </c>
      <c r="O132" s="142">
        <f t="shared" ca="1" si="59"/>
        <v>0</v>
      </c>
      <c r="P132" s="143">
        <f t="shared" ca="1" si="59"/>
        <v>0</v>
      </c>
      <c r="R132" s="142" cm="1">
        <f t="array" aca="1" ref="R132" ca="1">INDEX($J$40:$J$52, $M$1+1-$C132, 0)</f>
        <v>3.664193176938612E-2</v>
      </c>
      <c r="S132" s="142">
        <f ca="1">SUM(R132:R$149)</f>
        <v>1.036641931769386</v>
      </c>
      <c r="T132" s="142">
        <f t="shared" ref="T132:T144" ca="1" si="60">SUM(OFFSET($P$144, 0, 0, -$C40, -$C40))</f>
        <v>0</v>
      </c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</row>
    <row r="133" spans="1:35" ht="15.6">
      <c r="A133" s="31"/>
      <c r="B133" s="134"/>
      <c r="C133" s="70">
        <f t="shared" ref="C133:C144" si="61">C132+1</f>
        <v>2</v>
      </c>
      <c r="D133" s="141">
        <f t="shared" ca="1" si="59"/>
        <v>5.3977288248050479E-4</v>
      </c>
      <c r="E133" s="142">
        <f t="shared" ca="1" si="59"/>
        <v>2.7024991318249546E-2</v>
      </c>
      <c r="F133" s="142">
        <f t="shared" ca="1" si="59"/>
        <v>-8.6212612851829587E-3</v>
      </c>
      <c r="G133" s="142">
        <f t="shared" ca="1" si="59"/>
        <v>-1.3443619804371749E-3</v>
      </c>
      <c r="H133" s="142">
        <f t="shared" ca="1" si="59"/>
        <v>2.6010645528694995E-3</v>
      </c>
      <c r="I133" s="142">
        <f t="shared" ca="1" si="59"/>
        <v>1.0480891265286314E-3</v>
      </c>
      <c r="J133" s="142">
        <f t="shared" ca="1" si="59"/>
        <v>-1.4246209381597625E-3</v>
      </c>
      <c r="K133" s="142">
        <f t="shared" ca="1" si="59"/>
        <v>7.8805129007842667E-4</v>
      </c>
      <c r="L133" s="142">
        <f t="shared" ca="1" si="59"/>
        <v>-6.1219226304243075E-3</v>
      </c>
      <c r="M133" s="142">
        <f t="shared" ca="1" si="59"/>
        <v>-3.2345507724222348E-3</v>
      </c>
      <c r="N133" s="142">
        <f t="shared" ca="1" si="59"/>
        <v>3.5850663860465502E-4</v>
      </c>
      <c r="O133" s="142">
        <f t="shared" ca="1" si="59"/>
        <v>0</v>
      </c>
      <c r="P133" s="143">
        <f t="shared" ca="1" si="59"/>
        <v>0</v>
      </c>
      <c r="R133" s="142" cm="1">
        <f t="array" aca="1" ref="R133" ca="1">INDEX($J$40:$J$52, $M$1+1-$C133, 0)</f>
        <v>6.3234289715325936E-2</v>
      </c>
      <c r="S133" s="142">
        <f ca="1">SUM(R133:R$149)</f>
        <v>1</v>
      </c>
      <c r="T133" s="142">
        <f t="shared" ca="1" si="60"/>
        <v>0</v>
      </c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</row>
    <row r="134" spans="1:35" ht="15.6">
      <c r="A134" s="31"/>
      <c r="B134" s="134"/>
      <c r="C134" s="70">
        <f t="shared" si="61"/>
        <v>3</v>
      </c>
      <c r="D134" s="141">
        <f t="shared" ca="1" si="59"/>
        <v>1.0190665413993082E-4</v>
      </c>
      <c r="E134" s="142">
        <f t="shared" ca="1" si="59"/>
        <v>-8.6212612851829587E-3</v>
      </c>
      <c r="F134" s="142">
        <f t="shared" ca="1" si="59"/>
        <v>1.1120869080918019E-2</v>
      </c>
      <c r="G134" s="142">
        <f t="shared" ca="1" si="59"/>
        <v>3.7130500943294326E-3</v>
      </c>
      <c r="H134" s="142">
        <f t="shared" ca="1" si="59"/>
        <v>-1.4685004323421833E-3</v>
      </c>
      <c r="I134" s="142">
        <f t="shared" ca="1" si="59"/>
        <v>-8.8103653086718579E-4</v>
      </c>
      <c r="J134" s="142">
        <f t="shared" ca="1" si="59"/>
        <v>1.3370433498007071E-4</v>
      </c>
      <c r="K134" s="142">
        <f t="shared" ca="1" si="59"/>
        <v>-2.4714151139926684E-3</v>
      </c>
      <c r="L134" s="142">
        <f t="shared" ca="1" si="59"/>
        <v>3.8218149529926364E-3</v>
      </c>
      <c r="M134" s="142">
        <f t="shared" ca="1" si="59"/>
        <v>4.1108993402283302E-3</v>
      </c>
      <c r="N134" s="142">
        <f t="shared" ca="1" si="59"/>
        <v>1.5195175839723284E-3</v>
      </c>
      <c r="O134" s="142">
        <f t="shared" ca="1" si="59"/>
        <v>0</v>
      </c>
      <c r="P134" s="143">
        <f t="shared" ca="1" si="59"/>
        <v>0</v>
      </c>
      <c r="R134" s="142" cm="1">
        <f t="array" aca="1" ref="R134" ca="1">INDEX($J$40:$J$52, $M$1+1-$C134, 0)</f>
        <v>3.925754625770906E-2</v>
      </c>
      <c r="S134" s="142">
        <f ca="1">SUM(R134:R$149)</f>
        <v>0.93676571028467415</v>
      </c>
      <c r="T134" s="142">
        <f t="shared" ca="1" si="60"/>
        <v>4.2215854387670404E-4</v>
      </c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</row>
    <row r="135" spans="1:35" ht="15.6">
      <c r="A135" s="31"/>
      <c r="B135" s="134"/>
      <c r="C135" s="70">
        <f t="shared" si="61"/>
        <v>4</v>
      </c>
      <c r="D135" s="141">
        <f t="shared" ca="1" si="59"/>
        <v>-1.2338535558988548E-3</v>
      </c>
      <c r="E135" s="142">
        <f t="shared" ca="1" si="59"/>
        <v>-1.3443619804371749E-3</v>
      </c>
      <c r="F135" s="142">
        <f t="shared" ca="1" si="59"/>
        <v>3.7130500943294326E-3</v>
      </c>
      <c r="G135" s="142">
        <f t="shared" ca="1" si="59"/>
        <v>8.4133141543107394E-3</v>
      </c>
      <c r="H135" s="142">
        <f t="shared" ca="1" si="59"/>
        <v>2.1820497176267854E-3</v>
      </c>
      <c r="I135" s="142">
        <f t="shared" ca="1" si="59"/>
        <v>-2.643799566266068E-3</v>
      </c>
      <c r="J135" s="142">
        <f t="shared" ca="1" si="59"/>
        <v>-1.6339753622375702E-3</v>
      </c>
      <c r="K135" s="142">
        <f t="shared" ca="1" si="59"/>
        <v>-4.164392856697344E-4</v>
      </c>
      <c r="L135" s="142">
        <f t="shared" ca="1" si="59"/>
        <v>4.0131515172502638E-4</v>
      </c>
      <c r="M135" s="142">
        <f t="shared" ca="1" si="59"/>
        <v>2.1524465289656184E-3</v>
      </c>
      <c r="N135" s="142">
        <f t="shared" ca="1" si="59"/>
        <v>8.1920621078967971E-4</v>
      </c>
      <c r="O135" s="142">
        <f t="shared" ca="1" si="59"/>
        <v>0</v>
      </c>
      <c r="P135" s="143">
        <f t="shared" ca="1" si="59"/>
        <v>0</v>
      </c>
      <c r="R135" s="142" cm="1">
        <f t="array" aca="1" ref="R135" ca="1">INDEX($J$40:$J$52, $M$1+1-$C135, 0)</f>
        <v>7.2436021228858172E-2</v>
      </c>
      <c r="S135" s="142">
        <f ca="1">SUM(R135:R$149)</f>
        <v>0.89750816402696498</v>
      </c>
      <c r="T135" s="142">
        <f t="shared" ca="1" si="60"/>
        <v>3.915253198651665E-3</v>
      </c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</row>
    <row r="136" spans="1:35" ht="15.6">
      <c r="A136" s="31"/>
      <c r="B136" s="134"/>
      <c r="C136" s="70">
        <f t="shared" si="61"/>
        <v>5</v>
      </c>
      <c r="D136" s="141">
        <f t="shared" ca="1" si="59"/>
        <v>-5.049735100162839E-4</v>
      </c>
      <c r="E136" s="142">
        <f t="shared" ca="1" si="59"/>
        <v>2.6010645528694995E-3</v>
      </c>
      <c r="F136" s="142">
        <f t="shared" ca="1" si="59"/>
        <v>-1.4685004323421833E-3</v>
      </c>
      <c r="G136" s="142">
        <f t="shared" ca="1" si="59"/>
        <v>2.1820497176267854E-3</v>
      </c>
      <c r="H136" s="142">
        <f t="shared" ca="1" si="59"/>
        <v>2.3078060866602232E-3</v>
      </c>
      <c r="I136" s="142">
        <f t="shared" ca="1" si="59"/>
        <v>-1.5909956441696961E-3</v>
      </c>
      <c r="J136" s="142">
        <f t="shared" ca="1" si="59"/>
        <v>-7.5854168439817642E-4</v>
      </c>
      <c r="K136" s="142">
        <f t="shared" ca="1" si="59"/>
        <v>9.910819664024535E-4</v>
      </c>
      <c r="L136" s="142">
        <f t="shared" ca="1" si="59"/>
        <v>-1.1743728631333392E-3</v>
      </c>
      <c r="M136" s="142">
        <f t="shared" ca="1" si="59"/>
        <v>-2.0512045502538747E-4</v>
      </c>
      <c r="N136" s="142">
        <f t="shared" ca="1" si="59"/>
        <v>-2.3958512701269838E-4</v>
      </c>
      <c r="O136" s="142">
        <f t="shared" ca="1" si="59"/>
        <v>0</v>
      </c>
      <c r="P136" s="143">
        <f t="shared" ca="1" si="59"/>
        <v>0</v>
      </c>
      <c r="R136" s="142" cm="1">
        <f t="array" aca="1" ref="R136" ca="1">INDEX($J$40:$J$52, $M$1+1-$C136, 0)</f>
        <v>6.3017307229440628E-2</v>
      </c>
      <c r="S136" s="142">
        <f ca="1">SUM(R136:R$149)</f>
        <v>0.82507214279810681</v>
      </c>
      <c r="T136" s="142">
        <f t="shared" ca="1" si="60"/>
        <v>8.0955427338097793E-3</v>
      </c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</row>
    <row r="137" spans="1:35" ht="15.6">
      <c r="A137" s="31"/>
      <c r="B137" s="134"/>
      <c r="C137" s="70">
        <f t="shared" si="61"/>
        <v>6</v>
      </c>
      <c r="D137" s="141">
        <f t="shared" ca="1" si="59"/>
        <v>-2.3026552825864167E-3</v>
      </c>
      <c r="E137" s="142">
        <f t="shared" ca="1" si="59"/>
        <v>1.0480891265286314E-3</v>
      </c>
      <c r="F137" s="142">
        <f t="shared" ca="1" si="59"/>
        <v>-8.8103653086718579E-4</v>
      </c>
      <c r="G137" s="142">
        <f t="shared" ca="1" si="59"/>
        <v>-2.643799566266068E-3</v>
      </c>
      <c r="H137" s="142">
        <f t="shared" ca="1" si="59"/>
        <v>-1.5909956441696961E-3</v>
      </c>
      <c r="I137" s="142">
        <f t="shared" ca="1" si="59"/>
        <v>4.2105959857496903E-3</v>
      </c>
      <c r="J137" s="142">
        <f t="shared" ca="1" si="59"/>
        <v>-4.9288824981187551E-5</v>
      </c>
      <c r="K137" s="142">
        <f t="shared" ca="1" si="59"/>
        <v>-1.088870204662893E-3</v>
      </c>
      <c r="L137" s="142">
        <f t="shared" ca="1" si="59"/>
        <v>5.5760974229975382E-4</v>
      </c>
      <c r="M137" s="142">
        <f t="shared" ca="1" si="59"/>
        <v>1.7043164209078695E-3</v>
      </c>
      <c r="N137" s="142">
        <f t="shared" ca="1" si="59"/>
        <v>1.6428953983882912E-3</v>
      </c>
      <c r="O137" s="142">
        <f t="shared" ca="1" si="59"/>
        <v>0</v>
      </c>
      <c r="P137" s="143">
        <f t="shared" ca="1" si="59"/>
        <v>0</v>
      </c>
      <c r="R137" s="142" cm="1">
        <f t="array" aca="1" ref="R137" ca="1">INDEX($J$40:$J$52, $M$1+1-$C137, 0)</f>
        <v>4.8566169360334421E-2</v>
      </c>
      <c r="S137" s="142">
        <f ca="1">SUM(R137:R$149)</f>
        <v>0.76205483556866627</v>
      </c>
      <c r="T137" s="142">
        <f t="shared" ca="1" si="60"/>
        <v>3.6993664103227618E-3</v>
      </c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</row>
    <row r="138" spans="1:35" ht="15.6">
      <c r="A138" s="31"/>
      <c r="B138" s="134"/>
      <c r="C138" s="70">
        <f t="shared" si="61"/>
        <v>7</v>
      </c>
      <c r="D138" s="141">
        <f t="shared" ca="1" si="59"/>
        <v>-3.0533495301541943E-3</v>
      </c>
      <c r="E138" s="142">
        <f t="shared" ca="1" si="59"/>
        <v>-1.4246209381597625E-3</v>
      </c>
      <c r="F138" s="142">
        <f t="shared" ca="1" si="59"/>
        <v>1.3370433498007071E-4</v>
      </c>
      <c r="G138" s="142">
        <f t="shared" ca="1" si="59"/>
        <v>-1.6339753622375702E-3</v>
      </c>
      <c r="H138" s="142">
        <f t="shared" ca="1" si="59"/>
        <v>-7.5854168439817642E-4</v>
      </c>
      <c r="I138" s="142">
        <f t="shared" ca="1" si="59"/>
        <v>-4.9288824981187551E-5</v>
      </c>
      <c r="J138" s="142">
        <f t="shared" ca="1" si="59"/>
        <v>3.8509392400965627E-3</v>
      </c>
      <c r="K138" s="142">
        <f t="shared" ca="1" si="59"/>
        <v>1.4379107617953281E-3</v>
      </c>
      <c r="L138" s="142">
        <f t="shared" ca="1" si="59"/>
        <v>-8.4316341370967987E-4</v>
      </c>
      <c r="M138" s="142">
        <f t="shared" ca="1" si="59"/>
        <v>-1.3109714754662631E-3</v>
      </c>
      <c r="N138" s="142">
        <f t="shared" ca="1" si="59"/>
        <v>4.3008264264114118E-4</v>
      </c>
      <c r="O138" s="142">
        <f t="shared" ca="1" si="59"/>
        <v>0</v>
      </c>
      <c r="P138" s="143">
        <f t="shared" ca="1" si="59"/>
        <v>0</v>
      </c>
      <c r="R138" s="142" cm="1">
        <f t="array" aca="1" ref="R138" ca="1">INDEX($J$40:$J$52, $M$1+1-$C138, 0)</f>
        <v>5.4523573825483541E-2</v>
      </c>
      <c r="S138" s="142">
        <f ca="1">SUM(R138:R$149)</f>
        <v>0.71348866620833185</v>
      </c>
      <c r="T138" s="142">
        <f t="shared" ca="1" si="60"/>
        <v>6.9780226809403748E-3</v>
      </c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</row>
    <row r="139" spans="1:35" ht="15.6">
      <c r="A139" s="31"/>
      <c r="B139" s="134"/>
      <c r="C139" s="70">
        <f t="shared" si="61"/>
        <v>8</v>
      </c>
      <c r="D139" s="141">
        <f t="shared" ca="1" si="59"/>
        <v>1.2392713341830414E-3</v>
      </c>
      <c r="E139" s="142">
        <f t="shared" ca="1" si="59"/>
        <v>7.8805129007842667E-4</v>
      </c>
      <c r="F139" s="142">
        <f t="shared" ca="1" si="59"/>
        <v>-2.4714151139926684E-3</v>
      </c>
      <c r="G139" s="142">
        <f t="shared" ca="1" si="59"/>
        <v>-4.164392856697344E-4</v>
      </c>
      <c r="H139" s="142">
        <f t="shared" ca="1" si="59"/>
        <v>9.910819664024535E-4</v>
      </c>
      <c r="I139" s="142">
        <f t="shared" ca="1" si="59"/>
        <v>-1.088870204662893E-3</v>
      </c>
      <c r="J139" s="142">
        <f t="shared" ca="1" si="59"/>
        <v>1.4379107617953281E-3</v>
      </c>
      <c r="K139" s="142">
        <f t="shared" ca="1" si="59"/>
        <v>1.4240494338849249E-3</v>
      </c>
      <c r="L139" s="142">
        <f t="shared" ca="1" si="59"/>
        <v>-9.2312912481657501E-4</v>
      </c>
      <c r="M139" s="142">
        <f t="shared" ca="1" si="59"/>
        <v>-1.4362546146100617E-3</v>
      </c>
      <c r="N139" s="142">
        <f t="shared" ca="1" si="59"/>
        <v>-5.5072913925933433E-4</v>
      </c>
      <c r="O139" s="142">
        <f t="shared" ca="1" si="59"/>
        <v>0</v>
      </c>
      <c r="P139" s="143">
        <f t="shared" ca="1" si="59"/>
        <v>0</v>
      </c>
      <c r="R139" s="142" cm="1">
        <f t="array" aca="1" ref="R139" ca="1">INDEX($J$40:$J$52, $M$1+1-$C139, 0)</f>
        <v>9.2892573874988588E-2</v>
      </c>
      <c r="S139" s="142">
        <f ca="1">SUM(R139:R$149)</f>
        <v>0.65896509238284839</v>
      </c>
      <c r="T139" s="142">
        <f t="shared" ca="1" si="60"/>
        <v>1.6721943730593731E-2</v>
      </c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</row>
    <row r="140" spans="1:35" ht="15.6">
      <c r="A140" s="31"/>
      <c r="B140" s="134"/>
      <c r="C140" s="70">
        <f t="shared" si="61"/>
        <v>9</v>
      </c>
      <c r="D140" s="141">
        <f t="shared" ca="1" si="59"/>
        <v>7.9457304776207785E-4</v>
      </c>
      <c r="E140" s="142">
        <f t="shared" ca="1" si="59"/>
        <v>-6.1219226304243075E-3</v>
      </c>
      <c r="F140" s="142">
        <f t="shared" ca="1" si="59"/>
        <v>3.8218149529926364E-3</v>
      </c>
      <c r="G140" s="142">
        <f t="shared" ca="1" si="59"/>
        <v>4.0131515172502638E-4</v>
      </c>
      <c r="H140" s="142">
        <f t="shared" ca="1" si="59"/>
        <v>-1.1743728631333392E-3</v>
      </c>
      <c r="I140" s="142">
        <f t="shared" ca="1" si="59"/>
        <v>5.5760974229975382E-4</v>
      </c>
      <c r="J140" s="142">
        <f t="shared" ca="1" si="59"/>
        <v>-8.4316341370967987E-4</v>
      </c>
      <c r="K140" s="142">
        <f t="shared" ca="1" si="59"/>
        <v>-9.2312912481657501E-4</v>
      </c>
      <c r="L140" s="142">
        <f t="shared" ca="1" si="59"/>
        <v>1.0945143431003775E-3</v>
      </c>
      <c r="M140" s="142">
        <f t="shared" ca="1" si="59"/>
        <v>1.1467425337617829E-3</v>
      </c>
      <c r="N140" s="142">
        <f t="shared" ca="1" si="59"/>
        <v>3.9614506226708513E-4</v>
      </c>
      <c r="O140" s="142">
        <f t="shared" ca="1" si="59"/>
        <v>0</v>
      </c>
      <c r="P140" s="143">
        <f t="shared" ca="1" si="59"/>
        <v>0</v>
      </c>
      <c r="R140" s="142" cm="1">
        <f t="array" aca="1" ref="R140" ca="1">INDEX($J$40:$J$52, $M$1+1-$C140, 0)</f>
        <v>0.13209627573541796</v>
      </c>
      <c r="S140" s="142">
        <f ca="1">SUM(R140:R$149)</f>
        <v>0.56607251850785978</v>
      </c>
      <c r="T140" s="142">
        <f t="shared" ca="1" si="60"/>
        <v>1.3074682202580269E-2</v>
      </c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</row>
    <row r="141" spans="1:35" ht="15.6">
      <c r="A141" s="31"/>
      <c r="B141" s="134"/>
      <c r="C141" s="70">
        <f t="shared" si="61"/>
        <v>10</v>
      </c>
      <c r="D141" s="141">
        <f t="shared" ca="1" si="59"/>
        <v>-3.6989229015898266E-3</v>
      </c>
      <c r="E141" s="142">
        <f t="shared" ca="1" si="59"/>
        <v>-3.2345507724222348E-3</v>
      </c>
      <c r="F141" s="142">
        <f t="shared" ca="1" si="59"/>
        <v>4.1108993402283302E-3</v>
      </c>
      <c r="G141" s="142">
        <f t="shared" ca="1" si="59"/>
        <v>2.1524465289656184E-3</v>
      </c>
      <c r="H141" s="142">
        <f t="shared" ca="1" si="59"/>
        <v>-2.0512045502538747E-4</v>
      </c>
      <c r="I141" s="142">
        <f t="shared" ca="1" si="59"/>
        <v>1.7043164209078695E-3</v>
      </c>
      <c r="J141" s="142">
        <f t="shared" ca="1" si="59"/>
        <v>-1.3109714754662631E-3</v>
      </c>
      <c r="K141" s="142">
        <f t="shared" ca="1" si="59"/>
        <v>-1.4362546146100617E-3</v>
      </c>
      <c r="L141" s="142">
        <f t="shared" ca="1" si="59"/>
        <v>1.1467425337617829E-3</v>
      </c>
      <c r="M141" s="142">
        <f t="shared" ca="1" si="59"/>
        <v>1.6069429880054104E-3</v>
      </c>
      <c r="N141" s="142">
        <f t="shared" ca="1" si="59"/>
        <v>9.4307583338477539E-4</v>
      </c>
      <c r="O141" s="142">
        <f t="shared" ca="1" si="59"/>
        <v>0</v>
      </c>
      <c r="P141" s="143">
        <f t="shared" ca="1" si="59"/>
        <v>0</v>
      </c>
      <c r="R141" s="142" cm="1">
        <f t="array" aca="1" ref="R141" ca="1">INDEX($J$40:$J$52, $M$1+1-$C141, 0)</f>
        <v>0.12833419155855946</v>
      </c>
      <c r="S141" s="142">
        <f ca="1">SUM(R141:R$149)</f>
        <v>0.43397624277244179</v>
      </c>
      <c r="T141" s="142">
        <f t="shared" ca="1" si="60"/>
        <v>2.3209603146758486E-2</v>
      </c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</row>
    <row r="142" spans="1:35" ht="15.6">
      <c r="A142" s="31"/>
      <c r="B142" s="134"/>
      <c r="C142" s="70">
        <f t="shared" si="61"/>
        <v>11</v>
      </c>
      <c r="D142" s="141">
        <f t="shared" ca="1" si="59"/>
        <v>-4.4847863648212714E-3</v>
      </c>
      <c r="E142" s="142">
        <f t="shared" ca="1" si="59"/>
        <v>3.5850663860465502E-4</v>
      </c>
      <c r="F142" s="142">
        <f t="shared" ca="1" si="59"/>
        <v>1.5195175839723284E-3</v>
      </c>
      <c r="G142" s="142">
        <f t="shared" ca="1" si="59"/>
        <v>8.1920621078967971E-4</v>
      </c>
      <c r="H142" s="142">
        <f t="shared" ca="1" si="59"/>
        <v>-2.3958512701269838E-4</v>
      </c>
      <c r="I142" s="142">
        <f t="shared" ca="1" si="59"/>
        <v>1.6428953983882912E-3</v>
      </c>
      <c r="J142" s="142">
        <f t="shared" ca="1" si="59"/>
        <v>4.3008264264114118E-4</v>
      </c>
      <c r="K142" s="142">
        <f t="shared" ca="1" si="59"/>
        <v>-5.5072913925933433E-4</v>
      </c>
      <c r="L142" s="142">
        <f t="shared" ca="1" si="59"/>
        <v>3.9614506226708513E-4</v>
      </c>
      <c r="M142" s="142">
        <f t="shared" ca="1" si="59"/>
        <v>9.4307583338477539E-4</v>
      </c>
      <c r="N142" s="142">
        <f t="shared" ca="1" si="59"/>
        <v>4.2215854387670404E-4</v>
      </c>
      <c r="O142" s="142">
        <f t="shared" ca="1" si="59"/>
        <v>0</v>
      </c>
      <c r="P142" s="143">
        <f t="shared" ca="1" si="59"/>
        <v>0</v>
      </c>
      <c r="R142" s="142" cm="1">
        <f t="array" aca="1" ref="R142" ca="1">INDEX($J$40:$J$52, $M$1+1-$C142, 0)</f>
        <v>9.6713187857338498E-2</v>
      </c>
      <c r="S142" s="142">
        <f ca="1">SUM(R142:R$149)</f>
        <v>0.30564205121388233</v>
      </c>
      <c r="T142" s="142">
        <f t="shared" ca="1" si="60"/>
        <v>5.1286540686278026E-2</v>
      </c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</row>
    <row r="143" spans="1:35" ht="15.6">
      <c r="A143" s="31"/>
      <c r="B143" s="134"/>
      <c r="C143" s="70">
        <f t="shared" si="61"/>
        <v>12</v>
      </c>
      <c r="D143" s="141">
        <f t="shared" ca="1" si="59"/>
        <v>0</v>
      </c>
      <c r="E143" s="142">
        <f t="shared" ca="1" si="59"/>
        <v>0</v>
      </c>
      <c r="F143" s="142">
        <f t="shared" ca="1" si="59"/>
        <v>0</v>
      </c>
      <c r="G143" s="142">
        <f t="shared" ca="1" si="59"/>
        <v>0</v>
      </c>
      <c r="H143" s="142">
        <f t="shared" ca="1" si="59"/>
        <v>0</v>
      </c>
      <c r="I143" s="142">
        <f t="shared" ca="1" si="59"/>
        <v>0</v>
      </c>
      <c r="J143" s="142">
        <f t="shared" ca="1" si="59"/>
        <v>0</v>
      </c>
      <c r="K143" s="142">
        <f t="shared" ca="1" si="59"/>
        <v>0</v>
      </c>
      <c r="L143" s="142">
        <f t="shared" ca="1" si="59"/>
        <v>0</v>
      </c>
      <c r="M143" s="142">
        <f t="shared" ca="1" si="59"/>
        <v>0</v>
      </c>
      <c r="N143" s="142">
        <f t="shared" ca="1" si="59"/>
        <v>0</v>
      </c>
      <c r="O143" s="142">
        <f t="shared" ca="1" si="59"/>
        <v>0</v>
      </c>
      <c r="P143" s="143">
        <f t="shared" ca="1" si="59"/>
        <v>0</v>
      </c>
      <c r="R143" s="142" cm="1">
        <f t="array" aca="1" ref="R143" ca="1">INDEX($J$40:$J$52, $M$1+1-$C143, 0)</f>
        <v>9.9608578455584587E-2</v>
      </c>
      <c r="S143" s="142">
        <f ca="1">SUM(R143:R$149)</f>
        <v>0.20892886335654384</v>
      </c>
      <c r="T143" s="142">
        <f t="shared" ca="1" si="60"/>
        <v>4.6409520007437123E-2</v>
      </c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</row>
    <row r="144" spans="1:35" ht="15.6">
      <c r="A144" s="31"/>
      <c r="B144" s="134"/>
      <c r="C144" s="73">
        <f t="shared" si="61"/>
        <v>13</v>
      </c>
      <c r="D144" s="144">
        <f t="shared" ca="1" si="59"/>
        <v>0</v>
      </c>
      <c r="E144" s="144">
        <f t="shared" ca="1" si="59"/>
        <v>0</v>
      </c>
      <c r="F144" s="144">
        <f t="shared" ca="1" si="59"/>
        <v>0</v>
      </c>
      <c r="G144" s="144">
        <f t="shared" ca="1" si="59"/>
        <v>0</v>
      </c>
      <c r="H144" s="144">
        <f t="shared" ca="1" si="59"/>
        <v>0</v>
      </c>
      <c r="I144" s="144">
        <f t="shared" ca="1" si="59"/>
        <v>0</v>
      </c>
      <c r="J144" s="144">
        <f t="shared" ca="1" si="59"/>
        <v>0</v>
      </c>
      <c r="K144" s="144">
        <f t="shared" ca="1" si="59"/>
        <v>0</v>
      </c>
      <c r="L144" s="144">
        <f t="shared" ca="1" si="59"/>
        <v>0</v>
      </c>
      <c r="M144" s="144">
        <f t="shared" ca="1" si="59"/>
        <v>0</v>
      </c>
      <c r="N144" s="144">
        <f t="shared" ca="1" si="59"/>
        <v>0</v>
      </c>
      <c r="O144" s="144">
        <f t="shared" ca="1" si="59"/>
        <v>0</v>
      </c>
      <c r="P144" s="145">
        <f t="shared" ca="1" si="59"/>
        <v>0</v>
      </c>
      <c r="R144" s="142" cm="1">
        <f t="array" aca="1" ref="R144" ca="1">INDEX($J$40:$J$52, $M$1+1-$C144, 0)</f>
        <v>7.2678353131573128E-2</v>
      </c>
      <c r="S144" s="142">
        <f ca="1">SUM(R144:R$149)</f>
        <v>0.10932028490095924</v>
      </c>
      <c r="T144" s="142">
        <f t="shared" ca="1" si="60"/>
        <v>3.2677160919918201E-2</v>
      </c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</row>
    <row r="145" spans="1:35">
      <c r="Q145" s="107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</row>
    <row r="146" spans="1:35">
      <c r="C146" s="189" t="str">
        <f>$B$1</f>
        <v>Study 7</v>
      </c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1"/>
      <c r="Q146" s="107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</row>
    <row r="147" spans="1:35" ht="15.6">
      <c r="A147" s="63"/>
      <c r="B147" s="192"/>
      <c r="C147" s="189" t="s">
        <v>86</v>
      </c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1"/>
      <c r="Q147" s="8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</row>
    <row r="148" spans="1:35" ht="15.6">
      <c r="A148" s="31"/>
      <c r="B148" s="134"/>
      <c r="C148" s="66" t="s">
        <v>35</v>
      </c>
      <c r="D148" s="65">
        <v>1</v>
      </c>
      <c r="E148" s="67">
        <f>+D148+1</f>
        <v>2</v>
      </c>
      <c r="F148" s="67">
        <f t="shared" ref="F148:P148" si="62">+E148+1</f>
        <v>3</v>
      </c>
      <c r="G148" s="67">
        <f t="shared" si="62"/>
        <v>4</v>
      </c>
      <c r="H148" s="67">
        <f>+G148+1</f>
        <v>5</v>
      </c>
      <c r="I148" s="67">
        <f t="shared" si="62"/>
        <v>6</v>
      </c>
      <c r="J148" s="67">
        <f t="shared" si="62"/>
        <v>7</v>
      </c>
      <c r="K148" s="67">
        <f t="shared" si="62"/>
        <v>8</v>
      </c>
      <c r="L148" s="67">
        <f t="shared" si="62"/>
        <v>9</v>
      </c>
      <c r="M148" s="67">
        <f t="shared" si="62"/>
        <v>10</v>
      </c>
      <c r="N148" s="67">
        <f t="shared" si="62"/>
        <v>11</v>
      </c>
      <c r="O148" s="67">
        <f t="shared" si="62"/>
        <v>12</v>
      </c>
      <c r="P148" s="68">
        <f t="shared" si="62"/>
        <v>13</v>
      </c>
      <c r="R148" s="67" t="s">
        <v>51</v>
      </c>
      <c r="S148" s="67" t="s">
        <v>84</v>
      </c>
      <c r="T148" s="134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</row>
    <row r="149" spans="1:35" ht="15.6">
      <c r="A149" s="31"/>
      <c r="B149" s="134"/>
      <c r="C149" s="70">
        <v>1</v>
      </c>
      <c r="D149" s="141">
        <f t="shared" ref="D149:P161" ca="1" si="63">IFERROR(_xlfn.COVARIANCE.S(OFFSET($D$113:$D$124, 0, $C149-1), OFFSET($D$113:$D$124, 0, D$148-1)), 0)</f>
        <v>1.1473675365483665E-2</v>
      </c>
      <c r="E149" s="142">
        <f t="shared" ca="1" si="63"/>
        <v>4.9070262043682321E-4</v>
      </c>
      <c r="F149" s="142">
        <f t="shared" ca="1" si="63"/>
        <v>8.3378171569034289E-5</v>
      </c>
      <c r="G149" s="142">
        <f t="shared" ca="1" si="63"/>
        <v>-8.9734804065371267E-4</v>
      </c>
      <c r="H149" s="142">
        <f t="shared" ca="1" si="63"/>
        <v>-3.2134677910127126E-4</v>
      </c>
      <c r="I149" s="142">
        <f t="shared" ca="1" si="63"/>
        <v>-1.2559937905016814E-3</v>
      </c>
      <c r="J149" s="142">
        <f t="shared" ca="1" si="63"/>
        <v>-1.3878861500700884E-3</v>
      </c>
      <c r="K149" s="142">
        <f t="shared" ca="1" si="63"/>
        <v>4.5064412152110594E-4</v>
      </c>
      <c r="L149" s="142">
        <f t="shared" ca="1" si="63"/>
        <v>2.1670174029874849E-4</v>
      </c>
      <c r="M149" s="142">
        <f t="shared" ca="1" si="63"/>
        <v>-6.7253143665269553E-4</v>
      </c>
      <c r="N149" s="142">
        <f t="shared" ca="1" si="63"/>
        <v>-4.077078513473883E-4</v>
      </c>
      <c r="O149" s="142">
        <f t="shared" ca="1" si="63"/>
        <v>3.2828351324782427E-36</v>
      </c>
      <c r="P149" s="143">
        <f t="shared" ca="1" si="63"/>
        <v>0</v>
      </c>
      <c r="R149" s="142" cm="1">
        <f t="array" aca="1" ref="R149" ca="1">INDEX($J$40:$J$52, $M$1+1-$C149, 0)</f>
        <v>3.664193176938612E-2</v>
      </c>
      <c r="S149" s="142">
        <f ca="1">SUM(R$149:R149)</f>
        <v>3.664193176938612E-2</v>
      </c>
      <c r="T149" s="132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</row>
    <row r="150" spans="1:35" ht="15.6">
      <c r="A150" s="31"/>
      <c r="B150" s="134"/>
      <c r="C150" s="70">
        <f t="shared" ref="C150:C161" si="64">C149+1</f>
        <v>2</v>
      </c>
      <c r="D150" s="141">
        <f t="shared" ca="1" si="63"/>
        <v>4.9070262043682321E-4</v>
      </c>
      <c r="E150" s="142">
        <f t="shared" ca="1" si="63"/>
        <v>2.4568173925681405E-2</v>
      </c>
      <c r="F150" s="142">
        <f t="shared" ca="1" si="63"/>
        <v>-7.0537592333315127E-3</v>
      </c>
      <c r="G150" s="142">
        <f t="shared" ca="1" si="63"/>
        <v>-9.777178039543082E-4</v>
      </c>
      <c r="H150" s="142">
        <f t="shared" ca="1" si="63"/>
        <v>1.6552228972805899E-3</v>
      </c>
      <c r="I150" s="142">
        <f t="shared" ca="1" si="63"/>
        <v>5.7168497810652626E-4</v>
      </c>
      <c r="J150" s="142">
        <f t="shared" ca="1" si="63"/>
        <v>-6.4755497189080151E-4</v>
      </c>
      <c r="K150" s="142">
        <f t="shared" ca="1" si="63"/>
        <v>2.8656410548306391E-4</v>
      </c>
      <c r="L150" s="142">
        <f t="shared" ca="1" si="63"/>
        <v>-1.669615262842993E-3</v>
      </c>
      <c r="M150" s="142">
        <f t="shared" ca="1" si="63"/>
        <v>-5.881001404404063E-4</v>
      </c>
      <c r="N150" s="142">
        <f t="shared" ca="1" si="63"/>
        <v>3.2591512600423161E-5</v>
      </c>
      <c r="O150" s="142">
        <f t="shared" ca="1" si="63"/>
        <v>6.5656702649564854E-36</v>
      </c>
      <c r="P150" s="143">
        <f t="shared" ca="1" si="63"/>
        <v>0</v>
      </c>
      <c r="R150" s="142" cm="1">
        <f t="array" aca="1" ref="R150" ca="1">INDEX($J$40:$J$52, $M$1+1-$C150, 0)</f>
        <v>6.3234289715325936E-2</v>
      </c>
      <c r="S150" s="142">
        <f ca="1">SUM(R$149:R150)</f>
        <v>9.9876221484712063E-2</v>
      </c>
      <c r="T150" s="132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</row>
    <row r="151" spans="1:35" ht="15.6">
      <c r="A151" s="31"/>
      <c r="B151" s="134"/>
      <c r="C151" s="70">
        <f t="shared" si="64"/>
        <v>3</v>
      </c>
      <c r="D151" s="141">
        <f t="shared" ca="1" si="63"/>
        <v>8.3378171569034289E-5</v>
      </c>
      <c r="E151" s="142">
        <f t="shared" ca="1" si="63"/>
        <v>-7.0537592333315127E-3</v>
      </c>
      <c r="F151" s="142">
        <f t="shared" ca="1" si="63"/>
        <v>9.0988928843874703E-3</v>
      </c>
      <c r="G151" s="142">
        <f t="shared" ca="1" si="63"/>
        <v>2.7004000686032237E-3</v>
      </c>
      <c r="H151" s="142">
        <f t="shared" ca="1" si="63"/>
        <v>-9.3450027512684351E-4</v>
      </c>
      <c r="I151" s="142">
        <f t="shared" ca="1" si="63"/>
        <v>-4.8056538047301059E-4</v>
      </c>
      <c r="J151" s="142">
        <f t="shared" ca="1" si="63"/>
        <v>6.0774697718214108E-5</v>
      </c>
      <c r="K151" s="142">
        <f t="shared" ca="1" si="63"/>
        <v>-8.9869640508824305E-4</v>
      </c>
      <c r="L151" s="142">
        <f t="shared" ca="1" si="63"/>
        <v>1.042313168997992E-3</v>
      </c>
      <c r="M151" s="142">
        <f t="shared" ca="1" si="63"/>
        <v>7.4743624367787809E-4</v>
      </c>
      <c r="N151" s="142">
        <f t="shared" ca="1" si="63"/>
        <v>1.3813796217930258E-4</v>
      </c>
      <c r="O151" s="142">
        <f t="shared" ca="1" si="63"/>
        <v>8.2070878311956067E-36</v>
      </c>
      <c r="P151" s="143">
        <f t="shared" ca="1" si="63"/>
        <v>0</v>
      </c>
      <c r="R151" s="142" cm="1">
        <f t="array" aca="1" ref="R151" ca="1">INDEX($J$40:$J$52, $M$1+1-$C151, 0)</f>
        <v>3.925754625770906E-2</v>
      </c>
      <c r="S151" s="142">
        <f ca="1">SUM(R$149:R151)</f>
        <v>0.13913376774242112</v>
      </c>
      <c r="T151" s="132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</row>
    <row r="152" spans="1:35" ht="15.6">
      <c r="A152" s="31"/>
      <c r="B152" s="134"/>
      <c r="C152" s="70">
        <f t="shared" si="64"/>
        <v>4</v>
      </c>
      <c r="D152" s="141">
        <f t="shared" ca="1" si="63"/>
        <v>-8.9734804065371267E-4</v>
      </c>
      <c r="E152" s="142">
        <f t="shared" ca="1" si="63"/>
        <v>-9.777178039543082E-4</v>
      </c>
      <c r="F152" s="142">
        <f t="shared" ca="1" si="63"/>
        <v>2.7004000686032237E-3</v>
      </c>
      <c r="G152" s="142">
        <f t="shared" ca="1" si="63"/>
        <v>6.1187739304078117E-3</v>
      </c>
      <c r="H152" s="142">
        <f t="shared" ca="1" si="63"/>
        <v>1.3885770930352271E-3</v>
      </c>
      <c r="I152" s="142">
        <f t="shared" ca="1" si="63"/>
        <v>-1.4420724906905825E-3</v>
      </c>
      <c r="J152" s="142">
        <f t="shared" ca="1" si="63"/>
        <v>-7.427160737443504E-4</v>
      </c>
      <c r="K152" s="142">
        <f t="shared" ca="1" si="63"/>
        <v>-1.5143246751626716E-4</v>
      </c>
      <c r="L152" s="142">
        <f t="shared" ca="1" si="63"/>
        <v>1.0944958683409804E-4</v>
      </c>
      <c r="M152" s="142">
        <f t="shared" ca="1" si="63"/>
        <v>3.9135391435738515E-4</v>
      </c>
      <c r="N152" s="142">
        <f t="shared" ca="1" si="63"/>
        <v>7.4473291889970897E-5</v>
      </c>
      <c r="O152" s="142">
        <f t="shared" ca="1" si="63"/>
        <v>-4.1035439155978034E-36</v>
      </c>
      <c r="P152" s="143">
        <f t="shared" ca="1" si="63"/>
        <v>0</v>
      </c>
      <c r="R152" s="142" cm="1">
        <f t="array" aca="1" ref="R152" ca="1">INDEX($J$40:$J$52, $M$1+1-$C152, 0)</f>
        <v>7.2436021228858172E-2</v>
      </c>
      <c r="S152" s="142">
        <f ca="1">SUM(R$149:R152)</f>
        <v>0.21156978897127929</v>
      </c>
      <c r="T152" s="132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</row>
    <row r="153" spans="1:35" ht="15.6">
      <c r="A153" s="31"/>
      <c r="B153" s="134"/>
      <c r="C153" s="70">
        <f t="shared" si="64"/>
        <v>5</v>
      </c>
      <c r="D153" s="141">
        <f t="shared" ca="1" si="63"/>
        <v>-3.2134677910127126E-4</v>
      </c>
      <c r="E153" s="142">
        <f t="shared" ca="1" si="63"/>
        <v>1.6552228972805899E-3</v>
      </c>
      <c r="F153" s="142">
        <f t="shared" ca="1" si="63"/>
        <v>-9.3450027512684351E-4</v>
      </c>
      <c r="G153" s="142">
        <f t="shared" ca="1" si="63"/>
        <v>1.3885770930352271E-3</v>
      </c>
      <c r="H153" s="142">
        <f t="shared" ca="1" si="63"/>
        <v>1.4686038733292329E-3</v>
      </c>
      <c r="I153" s="142">
        <f t="shared" ca="1" si="63"/>
        <v>-8.6781580591074328E-4</v>
      </c>
      <c r="J153" s="142">
        <f t="shared" ca="1" si="63"/>
        <v>-3.4479167472644388E-4</v>
      </c>
      <c r="K153" s="142">
        <f t="shared" ca="1" si="63"/>
        <v>3.6039344232816485E-4</v>
      </c>
      <c r="L153" s="142">
        <f t="shared" ca="1" si="63"/>
        <v>-3.2028350812727429E-4</v>
      </c>
      <c r="M153" s="142">
        <f t="shared" ca="1" si="63"/>
        <v>-3.7294628186434056E-5</v>
      </c>
      <c r="N153" s="142">
        <f t="shared" ca="1" si="63"/>
        <v>-2.1780466092063502E-5</v>
      </c>
      <c r="O153" s="142">
        <f t="shared" ca="1" si="63"/>
        <v>-2.3253415521720887E-36</v>
      </c>
      <c r="P153" s="143">
        <f t="shared" ca="1" si="63"/>
        <v>0</v>
      </c>
      <c r="R153" s="142" cm="1">
        <f t="array" aca="1" ref="R153" ca="1">INDEX($J$40:$J$52, $M$1+1-$C153, 0)</f>
        <v>6.3017307229440628E-2</v>
      </c>
      <c r="S153" s="142">
        <f ca="1">SUM(R$149:R153)</f>
        <v>0.27458709620071992</v>
      </c>
      <c r="T153" s="132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</row>
    <row r="154" spans="1:35" ht="15.6">
      <c r="A154" s="31"/>
      <c r="B154" s="134"/>
      <c r="C154" s="70">
        <f t="shared" si="64"/>
        <v>6</v>
      </c>
      <c r="D154" s="141">
        <f t="shared" ca="1" si="63"/>
        <v>-1.2559937905016814E-3</v>
      </c>
      <c r="E154" s="142">
        <f t="shared" ca="1" si="63"/>
        <v>5.7168497810652626E-4</v>
      </c>
      <c r="F154" s="142">
        <f t="shared" ca="1" si="63"/>
        <v>-4.8056538047301059E-4</v>
      </c>
      <c r="G154" s="142">
        <f t="shared" ca="1" si="63"/>
        <v>-1.4420724906905825E-3</v>
      </c>
      <c r="H154" s="142">
        <f t="shared" ca="1" si="63"/>
        <v>-8.6781580591074328E-4</v>
      </c>
      <c r="I154" s="142">
        <f t="shared" ca="1" si="63"/>
        <v>2.2966887194998311E-3</v>
      </c>
      <c r="J154" s="142">
        <f t="shared" ca="1" si="63"/>
        <v>-2.2404011355085144E-5</v>
      </c>
      <c r="K154" s="142">
        <f t="shared" ca="1" si="63"/>
        <v>-3.9595280169559737E-4</v>
      </c>
      <c r="L154" s="142">
        <f t="shared" ca="1" si="63"/>
        <v>1.520753842635692E-4</v>
      </c>
      <c r="M154" s="142">
        <f t="shared" ca="1" si="63"/>
        <v>3.0987571289233992E-4</v>
      </c>
      <c r="N154" s="142">
        <f t="shared" ca="1" si="63"/>
        <v>1.4935412712620828E-4</v>
      </c>
      <c r="O154" s="142">
        <f t="shared" ca="1" si="63"/>
        <v>-5.1978222930905514E-36</v>
      </c>
      <c r="P154" s="143">
        <f t="shared" ca="1" si="63"/>
        <v>0</v>
      </c>
      <c r="R154" s="142" cm="1">
        <f t="array" aca="1" ref="R154" ca="1">INDEX($J$40:$J$52, $M$1+1-$C154, 0)</f>
        <v>4.8566169360334421E-2</v>
      </c>
      <c r="S154" s="142">
        <f ca="1">SUM(R$149:R154)</f>
        <v>0.32315326556105434</v>
      </c>
      <c r="T154" s="132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</row>
    <row r="155" spans="1:35" ht="15.6">
      <c r="A155" s="31"/>
      <c r="B155" s="134"/>
      <c r="C155" s="70">
        <f t="shared" si="64"/>
        <v>7</v>
      </c>
      <c r="D155" s="141">
        <f t="shared" ca="1" si="63"/>
        <v>-1.3878861500700884E-3</v>
      </c>
      <c r="E155" s="142">
        <f t="shared" ca="1" si="63"/>
        <v>-6.4755497189080151E-4</v>
      </c>
      <c r="F155" s="142">
        <f t="shared" ca="1" si="63"/>
        <v>6.0774697718214108E-5</v>
      </c>
      <c r="G155" s="142">
        <f t="shared" ca="1" si="63"/>
        <v>-7.427160737443504E-4</v>
      </c>
      <c r="H155" s="142">
        <f t="shared" ca="1" si="63"/>
        <v>-3.4479167472644388E-4</v>
      </c>
      <c r="I155" s="142">
        <f t="shared" ca="1" si="63"/>
        <v>-2.2404011355085144E-5</v>
      </c>
      <c r="J155" s="142">
        <f t="shared" ca="1" si="63"/>
        <v>1.7504269273166193E-3</v>
      </c>
      <c r="K155" s="142">
        <f t="shared" ca="1" si="63"/>
        <v>5.2287664065284655E-4</v>
      </c>
      <c r="L155" s="142">
        <f t="shared" ca="1" si="63"/>
        <v>-2.2995365828445822E-4</v>
      </c>
      <c r="M155" s="142">
        <f t="shared" ca="1" si="63"/>
        <v>-2.3835845008477515E-4</v>
      </c>
      <c r="N155" s="142">
        <f t="shared" ca="1" si="63"/>
        <v>3.9098422058285548E-5</v>
      </c>
      <c r="O155" s="142">
        <f t="shared" ca="1" si="63"/>
        <v>-1.9149871606123083E-36</v>
      </c>
      <c r="P155" s="143">
        <f t="shared" ca="1" si="63"/>
        <v>0</v>
      </c>
      <c r="R155" s="142" cm="1">
        <f t="array" aca="1" ref="R155" ca="1">INDEX($J$40:$J$52, $M$1+1-$C155, 0)</f>
        <v>5.4523573825483541E-2</v>
      </c>
      <c r="S155" s="142">
        <f ca="1">SUM(R$149:R155)</f>
        <v>0.3776768393865379</v>
      </c>
      <c r="T155" s="132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</row>
    <row r="156" spans="1:35" ht="15.6">
      <c r="A156" s="31"/>
      <c r="B156" s="134"/>
      <c r="C156" s="70">
        <f t="shared" si="64"/>
        <v>8</v>
      </c>
      <c r="D156" s="141">
        <f t="shared" ca="1" si="63"/>
        <v>4.5064412152110594E-4</v>
      </c>
      <c r="E156" s="142">
        <f t="shared" ca="1" si="63"/>
        <v>2.8656410548306391E-4</v>
      </c>
      <c r="F156" s="142">
        <f t="shared" ca="1" si="63"/>
        <v>-8.9869640508824305E-4</v>
      </c>
      <c r="G156" s="142">
        <f t="shared" ca="1" si="63"/>
        <v>-1.5143246751626716E-4</v>
      </c>
      <c r="H156" s="142">
        <f t="shared" ca="1" si="63"/>
        <v>3.6039344232816485E-4</v>
      </c>
      <c r="I156" s="142">
        <f t="shared" ca="1" si="63"/>
        <v>-3.9595280169559737E-4</v>
      </c>
      <c r="J156" s="142">
        <f t="shared" ca="1" si="63"/>
        <v>5.2287664065284655E-4</v>
      </c>
      <c r="K156" s="142">
        <f t="shared" ca="1" si="63"/>
        <v>5.1783615777633619E-4</v>
      </c>
      <c r="L156" s="142">
        <f t="shared" ca="1" si="63"/>
        <v>-2.5176248858633864E-4</v>
      </c>
      <c r="M156" s="142">
        <f t="shared" ca="1" si="63"/>
        <v>-2.6113720265637485E-4</v>
      </c>
      <c r="N156" s="142">
        <f t="shared" ca="1" si="63"/>
        <v>-5.0066285387212212E-5</v>
      </c>
      <c r="O156" s="142">
        <f t="shared" ca="1" si="63"/>
        <v>3.55640472685143E-36</v>
      </c>
      <c r="P156" s="143">
        <f t="shared" ca="1" si="63"/>
        <v>0</v>
      </c>
      <c r="R156" s="142" cm="1">
        <f t="array" aca="1" ref="R156" ca="1">INDEX($J$40:$J$52, $M$1+1-$C156, 0)</f>
        <v>9.2892573874988588E-2</v>
      </c>
      <c r="S156" s="142">
        <f ca="1">SUM(R$149:R156)</f>
        <v>0.47056941326152646</v>
      </c>
      <c r="T156" s="132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</row>
    <row r="157" spans="1:35" ht="15.6">
      <c r="A157" s="31"/>
      <c r="B157" s="134"/>
      <c r="C157" s="70">
        <f t="shared" si="64"/>
        <v>9</v>
      </c>
      <c r="D157" s="141">
        <f t="shared" ca="1" si="63"/>
        <v>2.1670174029874849E-4</v>
      </c>
      <c r="E157" s="142">
        <f t="shared" ca="1" si="63"/>
        <v>-1.669615262842993E-3</v>
      </c>
      <c r="F157" s="142">
        <f t="shared" ca="1" si="63"/>
        <v>1.042313168997992E-3</v>
      </c>
      <c r="G157" s="142">
        <f t="shared" ca="1" si="63"/>
        <v>1.0944958683409804E-4</v>
      </c>
      <c r="H157" s="142">
        <f t="shared" ca="1" si="63"/>
        <v>-3.2028350812727429E-4</v>
      </c>
      <c r="I157" s="142">
        <f t="shared" ca="1" si="63"/>
        <v>1.520753842635692E-4</v>
      </c>
      <c r="J157" s="142">
        <f t="shared" ca="1" si="63"/>
        <v>-2.2995365828445822E-4</v>
      </c>
      <c r="K157" s="142">
        <f t="shared" ca="1" si="63"/>
        <v>-2.5176248858633864E-4</v>
      </c>
      <c r="L157" s="142">
        <f t="shared" ca="1" si="63"/>
        <v>2.9850391175464844E-4</v>
      </c>
      <c r="M157" s="142">
        <f t="shared" ca="1" si="63"/>
        <v>2.0849864250214233E-4</v>
      </c>
      <c r="N157" s="142">
        <f t="shared" ca="1" si="63"/>
        <v>3.601318747882593E-5</v>
      </c>
      <c r="O157" s="142">
        <f t="shared" ca="1" si="63"/>
        <v>-2.8724807409184627E-36</v>
      </c>
      <c r="P157" s="143">
        <f t="shared" ca="1" si="63"/>
        <v>0</v>
      </c>
      <c r="R157" s="142" cm="1">
        <f t="array" aca="1" ref="R157" ca="1">INDEX($J$40:$J$52, $M$1+1-$C157, 0)</f>
        <v>0.13209627573541796</v>
      </c>
      <c r="S157" s="142">
        <f ca="1">SUM(R$149:R157)</f>
        <v>0.60266568899694439</v>
      </c>
      <c r="T157" s="132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</row>
    <row r="158" spans="1:35" ht="15.6">
      <c r="A158" s="31"/>
      <c r="B158" s="134"/>
      <c r="C158" s="70">
        <f t="shared" si="64"/>
        <v>10</v>
      </c>
      <c r="D158" s="141">
        <f t="shared" ca="1" si="63"/>
        <v>-6.7253143665269553E-4</v>
      </c>
      <c r="E158" s="142">
        <f t="shared" ca="1" si="63"/>
        <v>-5.881001404404063E-4</v>
      </c>
      <c r="F158" s="142">
        <f t="shared" ca="1" si="63"/>
        <v>7.4743624367787809E-4</v>
      </c>
      <c r="G158" s="142">
        <f t="shared" ca="1" si="63"/>
        <v>3.9135391435738515E-4</v>
      </c>
      <c r="H158" s="142">
        <f t="shared" ca="1" si="63"/>
        <v>-3.7294628186434056E-5</v>
      </c>
      <c r="I158" s="142">
        <f t="shared" ca="1" si="63"/>
        <v>3.0987571289233992E-4</v>
      </c>
      <c r="J158" s="142">
        <f t="shared" ca="1" si="63"/>
        <v>-2.3835845008477515E-4</v>
      </c>
      <c r="K158" s="142">
        <f t="shared" ca="1" si="63"/>
        <v>-2.6113720265637485E-4</v>
      </c>
      <c r="L158" s="142">
        <f t="shared" ca="1" si="63"/>
        <v>2.0849864250214233E-4</v>
      </c>
      <c r="M158" s="142">
        <f t="shared" ca="1" si="63"/>
        <v>2.9217145236462002E-4</v>
      </c>
      <c r="N158" s="142">
        <f t="shared" ca="1" si="63"/>
        <v>8.573416667134322E-5</v>
      </c>
      <c r="O158" s="142">
        <f t="shared" ca="1" si="63"/>
        <v>-1.6414175662391213E-36</v>
      </c>
      <c r="P158" s="143">
        <f t="shared" ca="1" si="63"/>
        <v>0</v>
      </c>
      <c r="R158" s="142" cm="1">
        <f t="array" aca="1" ref="R158" ca="1">INDEX($J$40:$J$52, $M$1+1-$C158, 0)</f>
        <v>0.12833419155855946</v>
      </c>
      <c r="S158" s="142">
        <f ca="1">SUM(R$149:R158)</f>
        <v>0.7309998805555038</v>
      </c>
      <c r="T158" s="132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</row>
    <row r="159" spans="1:35" ht="15.6">
      <c r="A159" s="31"/>
      <c r="B159" s="134"/>
      <c r="C159" s="70">
        <f t="shared" si="64"/>
        <v>11</v>
      </c>
      <c r="D159" s="141">
        <f t="shared" ca="1" si="63"/>
        <v>-4.077078513473883E-4</v>
      </c>
      <c r="E159" s="142">
        <f t="shared" ca="1" si="63"/>
        <v>3.2591512600423161E-5</v>
      </c>
      <c r="F159" s="142">
        <f t="shared" ca="1" si="63"/>
        <v>1.3813796217930258E-4</v>
      </c>
      <c r="G159" s="142">
        <f t="shared" ca="1" si="63"/>
        <v>7.4473291889970897E-5</v>
      </c>
      <c r="H159" s="142">
        <f t="shared" ca="1" si="63"/>
        <v>-2.1780466092063502E-5</v>
      </c>
      <c r="I159" s="142">
        <f t="shared" ca="1" si="63"/>
        <v>1.4935412712620828E-4</v>
      </c>
      <c r="J159" s="142">
        <f t="shared" ca="1" si="63"/>
        <v>3.9098422058285548E-5</v>
      </c>
      <c r="K159" s="142">
        <f t="shared" ca="1" si="63"/>
        <v>-5.0066285387212212E-5</v>
      </c>
      <c r="L159" s="142">
        <f t="shared" ca="1" si="63"/>
        <v>3.601318747882593E-5</v>
      </c>
      <c r="M159" s="142">
        <f t="shared" ca="1" si="63"/>
        <v>8.573416667134322E-5</v>
      </c>
      <c r="N159" s="142">
        <f t="shared" ca="1" si="63"/>
        <v>3.8378049443336731E-5</v>
      </c>
      <c r="O159" s="142">
        <f t="shared" ca="1" si="63"/>
        <v>-1.778202363425715E-36</v>
      </c>
      <c r="P159" s="143">
        <f t="shared" ca="1" si="63"/>
        <v>0</v>
      </c>
      <c r="R159" s="142" cm="1">
        <f t="array" aca="1" ref="R159" ca="1">INDEX($J$40:$J$52, $M$1+1-$C159, 0)</f>
        <v>9.6713187857338498E-2</v>
      </c>
      <c r="S159" s="142">
        <f ca="1">SUM(R$149:R159)</f>
        <v>0.82771306841284231</v>
      </c>
      <c r="T159" s="132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</row>
    <row r="160" spans="1:35" ht="15.6">
      <c r="A160" s="31"/>
      <c r="B160" s="134"/>
      <c r="C160" s="70">
        <f t="shared" si="64"/>
        <v>12</v>
      </c>
      <c r="D160" s="141">
        <f t="shared" ca="1" si="63"/>
        <v>3.2828351324782427E-36</v>
      </c>
      <c r="E160" s="142">
        <f t="shared" ca="1" si="63"/>
        <v>6.5656702649564854E-36</v>
      </c>
      <c r="F160" s="142">
        <f t="shared" ca="1" si="63"/>
        <v>8.2070878311956067E-36</v>
      </c>
      <c r="G160" s="142">
        <f t="shared" ca="1" si="63"/>
        <v>-4.1035439155978034E-36</v>
      </c>
      <c r="H160" s="142">
        <f t="shared" ca="1" si="63"/>
        <v>-2.3253415521720887E-36</v>
      </c>
      <c r="I160" s="142">
        <f t="shared" ca="1" si="63"/>
        <v>-5.1978222930905514E-36</v>
      </c>
      <c r="J160" s="142">
        <f t="shared" ca="1" si="63"/>
        <v>-1.9149871606123083E-36</v>
      </c>
      <c r="K160" s="142">
        <f t="shared" ca="1" si="63"/>
        <v>3.55640472685143E-36</v>
      </c>
      <c r="L160" s="142">
        <f t="shared" ca="1" si="63"/>
        <v>-2.8724807409184627E-36</v>
      </c>
      <c r="M160" s="142">
        <f t="shared" ca="1" si="63"/>
        <v>-1.6414175662391213E-36</v>
      </c>
      <c r="N160" s="142">
        <f t="shared" ca="1" si="63"/>
        <v>-1.778202363425715E-36</v>
      </c>
      <c r="O160" s="142">
        <f t="shared" ca="1" si="63"/>
        <v>2.0517719577989017E-37</v>
      </c>
      <c r="P160" s="143">
        <f t="shared" ca="1" si="63"/>
        <v>0</v>
      </c>
      <c r="R160" s="142" cm="1">
        <f t="array" aca="1" ref="R160" ca="1">INDEX($J$40:$J$52, $M$1+1-$C160, 0)</f>
        <v>9.9608578455584587E-2</v>
      </c>
      <c r="S160" s="142">
        <f ca="1">SUM(R$149:R160)</f>
        <v>0.92732164686842689</v>
      </c>
      <c r="T160" s="132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</row>
    <row r="161" spans="1:35" ht="15.6">
      <c r="A161" s="31"/>
      <c r="B161" s="134"/>
      <c r="C161" s="73">
        <f t="shared" si="64"/>
        <v>13</v>
      </c>
      <c r="D161" s="144">
        <f t="shared" ca="1" si="63"/>
        <v>0</v>
      </c>
      <c r="E161" s="144">
        <f t="shared" ca="1" si="63"/>
        <v>0</v>
      </c>
      <c r="F161" s="144">
        <f t="shared" ca="1" si="63"/>
        <v>0</v>
      </c>
      <c r="G161" s="144">
        <f t="shared" ca="1" si="63"/>
        <v>0</v>
      </c>
      <c r="H161" s="144">
        <f t="shared" ca="1" si="63"/>
        <v>0</v>
      </c>
      <c r="I161" s="144">
        <f t="shared" ca="1" si="63"/>
        <v>0</v>
      </c>
      <c r="J161" s="144">
        <f t="shared" ca="1" si="63"/>
        <v>0</v>
      </c>
      <c r="K161" s="144">
        <f t="shared" ca="1" si="63"/>
        <v>0</v>
      </c>
      <c r="L161" s="144">
        <f t="shared" ca="1" si="63"/>
        <v>0</v>
      </c>
      <c r="M161" s="144">
        <f t="shared" ca="1" si="63"/>
        <v>0</v>
      </c>
      <c r="N161" s="144">
        <f t="shared" ca="1" si="63"/>
        <v>0</v>
      </c>
      <c r="O161" s="144">
        <f t="shared" ca="1" si="63"/>
        <v>0</v>
      </c>
      <c r="P161" s="145">
        <f t="shared" ca="1" si="63"/>
        <v>0</v>
      </c>
      <c r="R161" s="142" cm="1">
        <f t="array" aca="1" ref="R161" ca="1">INDEX($J$40:$J$52, $M$1+1-$C161, 0)</f>
        <v>7.2678353131573128E-2</v>
      </c>
      <c r="S161" s="142">
        <f ca="1">SUM(R$149:R161)</f>
        <v>1</v>
      </c>
      <c r="T161" s="132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</row>
    <row r="162" spans="1:35">
      <c r="Q162" s="107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</row>
    <row r="163" spans="1:35">
      <c r="C163" s="189" t="str">
        <f>$B$1</f>
        <v>Study 7</v>
      </c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1"/>
      <c r="Q163" s="107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</row>
    <row r="164" spans="1:35" ht="15.6">
      <c r="A164" s="63"/>
      <c r="B164" s="192"/>
      <c r="C164" s="189" t="s">
        <v>87</v>
      </c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1"/>
      <c r="Q164" s="8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</row>
    <row r="165" spans="1:35" ht="15.6">
      <c r="A165" s="31"/>
      <c r="B165" s="134"/>
      <c r="C165" s="66" t="s">
        <v>35</v>
      </c>
      <c r="D165" s="65">
        <v>1</v>
      </c>
      <c r="E165" s="67">
        <f>+D165+1</f>
        <v>2</v>
      </c>
      <c r="F165" s="67">
        <f t="shared" ref="F165:P165" si="65">+E165+1</f>
        <v>3</v>
      </c>
      <c r="G165" s="67">
        <f t="shared" si="65"/>
        <v>4</v>
      </c>
      <c r="H165" s="67">
        <f>+G165+1</f>
        <v>5</v>
      </c>
      <c r="I165" s="67">
        <f t="shared" si="65"/>
        <v>6</v>
      </c>
      <c r="J165" s="67">
        <f t="shared" si="65"/>
        <v>7</v>
      </c>
      <c r="K165" s="67">
        <f t="shared" si="65"/>
        <v>8</v>
      </c>
      <c r="L165" s="67">
        <f t="shared" si="65"/>
        <v>9</v>
      </c>
      <c r="M165" s="67">
        <f t="shared" si="65"/>
        <v>10</v>
      </c>
      <c r="N165" s="67">
        <f t="shared" si="65"/>
        <v>11</v>
      </c>
      <c r="O165" s="67">
        <f t="shared" si="65"/>
        <v>12</v>
      </c>
      <c r="P165" s="68">
        <f t="shared" si="65"/>
        <v>13</v>
      </c>
      <c r="Q165" s="111"/>
      <c r="R165" s="67" t="s">
        <v>51</v>
      </c>
      <c r="S165" s="67" t="s">
        <v>84</v>
      </c>
      <c r="T165" s="134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</row>
    <row r="166" spans="1:35" ht="15.6">
      <c r="A166" s="31"/>
      <c r="B166" s="134"/>
      <c r="C166" s="70">
        <v>1</v>
      </c>
      <c r="D166" s="141" cm="1">
        <f t="array" ref="D166">IF(D$165=$C166,INDEX($D$108:$P$108,0,D$165),D149)</f>
        <v>1.147367536548366E-2</v>
      </c>
      <c r="E166" s="142" cm="1">
        <f t="array" aca="1" ref="E166" ca="1">IF(E$165=$C166,INDEX($D$108:$P$108,0,E$165),E149)</f>
        <v>4.9070262043682321E-4</v>
      </c>
      <c r="F166" s="142" cm="1">
        <f t="array" aca="1" ref="F166" ca="1">IF(F$165=$C166,INDEX($D$108:$P$108,0,F$165),F149)</f>
        <v>8.3378171569034289E-5</v>
      </c>
      <c r="G166" s="142" cm="1">
        <f t="array" aca="1" ref="G166" ca="1">IF(G$165=$C166,INDEX($D$108:$P$108,0,G$165),G149)</f>
        <v>-8.9734804065371267E-4</v>
      </c>
      <c r="H166" s="142" cm="1">
        <f t="array" aca="1" ref="H166" ca="1">IF(H$165=$C166,INDEX($D$108:$P$108,0,H$165),H149)</f>
        <v>-3.2134677910127126E-4</v>
      </c>
      <c r="I166" s="142" cm="1">
        <f t="array" aca="1" ref="I166" ca="1">IF(I$165=$C166,INDEX($D$108:$P$108,0,I$165),I149)</f>
        <v>-1.2559937905016814E-3</v>
      </c>
      <c r="J166" s="142" cm="1">
        <f t="array" aca="1" ref="J166" ca="1">IF(J$165=$C166,INDEX($D$108:$P$108,0,J$165),J149)</f>
        <v>-1.3878861500700884E-3</v>
      </c>
      <c r="K166" s="142" cm="1">
        <f t="array" aca="1" ref="K166" ca="1">IF(K$165=$C166,INDEX($D$108:$P$108,0,K$165),K149)</f>
        <v>4.5064412152110594E-4</v>
      </c>
      <c r="L166" s="142" cm="1">
        <f t="array" aca="1" ref="L166" ca="1">IF(L$165=$C166,INDEX($D$108:$P$108,0,L$165),L149)</f>
        <v>2.1670174029874849E-4</v>
      </c>
      <c r="M166" s="142" cm="1">
        <f t="array" aca="1" ref="M166" ca="1">IF(M$165=$C166,INDEX($D$108:$P$108,0,M$165),M149)</f>
        <v>-6.7253143665269553E-4</v>
      </c>
      <c r="N166" s="142" cm="1">
        <f t="array" aca="1" ref="N166" ca="1">IF(N$165=$C166,INDEX($D$108:$P$108,0,N$165),N149)</f>
        <v>-4.077078513473883E-4</v>
      </c>
      <c r="O166" s="142" cm="1">
        <f t="array" aca="1" ref="O166" ca="1">IF(O$165=$C166,INDEX($D$108:$P$108,0,O$165),O149)</f>
        <v>3.2828351324782427E-36</v>
      </c>
      <c r="P166" s="143" cm="1">
        <f t="array" aca="1" ref="P166" ca="1">IF(P$165=$C166,INDEX($D$108:$P$108,0,P$165),P149)</f>
        <v>0</v>
      </c>
      <c r="Q166" s="76"/>
      <c r="R166" s="142" cm="1">
        <f t="array" aca="1" ref="R166" ca="1">INDEX($J$40:$J$52, $M$1+1-$C166, 0)</f>
        <v>3.664193176938612E-2</v>
      </c>
      <c r="S166" s="142">
        <f t="shared" ref="S166:S178" ca="1" si="66">S149</f>
        <v>3.664193176938612E-2</v>
      </c>
      <c r="T166" s="132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</row>
    <row r="167" spans="1:35" ht="15.6">
      <c r="A167" s="31"/>
      <c r="B167" s="134"/>
      <c r="C167" s="70">
        <f t="shared" ref="C167:C178" si="67">C166+1</f>
        <v>2</v>
      </c>
      <c r="D167" s="141" cm="1">
        <f t="array" aca="1" ref="D167" ca="1">IF(D$165=$C167,INDEX($D$108:$P$108,0,D$165),D150)</f>
        <v>4.9070262043682321E-4</v>
      </c>
      <c r="E167" s="142" cm="1">
        <f t="array" ref="E167">IF(E$165=$C167,INDEX($D$108:$P$108,0,E$165),E150)</f>
        <v>2.7024991318249546E-2</v>
      </c>
      <c r="F167" s="142" cm="1">
        <f t="array" aca="1" ref="F167" ca="1">IF(F$165=$C167,INDEX($D$108:$P$108,0,F$165),F150)</f>
        <v>-7.0537592333315127E-3</v>
      </c>
      <c r="G167" s="142" cm="1">
        <f t="array" aca="1" ref="G167" ca="1">IF(G$165=$C167,INDEX($D$108:$P$108,0,G$165),G150)</f>
        <v>-9.777178039543082E-4</v>
      </c>
      <c r="H167" s="142" cm="1">
        <f t="array" aca="1" ref="H167" ca="1">IF(H$165=$C167,INDEX($D$108:$P$108,0,H$165),H150)</f>
        <v>1.6552228972805899E-3</v>
      </c>
      <c r="I167" s="142" cm="1">
        <f t="array" aca="1" ref="I167" ca="1">IF(I$165=$C167,INDEX($D$108:$P$108,0,I$165),I150)</f>
        <v>5.7168497810652626E-4</v>
      </c>
      <c r="J167" s="142" cm="1">
        <f t="array" aca="1" ref="J167" ca="1">IF(J$165=$C167,INDEX($D$108:$P$108,0,J$165),J150)</f>
        <v>-6.4755497189080151E-4</v>
      </c>
      <c r="K167" s="142" cm="1">
        <f t="array" aca="1" ref="K167" ca="1">IF(K$165=$C167,INDEX($D$108:$P$108,0,K$165),K150)</f>
        <v>2.8656410548306391E-4</v>
      </c>
      <c r="L167" s="142" cm="1">
        <f t="array" aca="1" ref="L167" ca="1">IF(L$165=$C167,INDEX($D$108:$P$108,0,L$165),L150)</f>
        <v>-1.669615262842993E-3</v>
      </c>
      <c r="M167" s="142" cm="1">
        <f t="array" aca="1" ref="M167" ca="1">IF(M$165=$C167,INDEX($D$108:$P$108,0,M$165),M150)</f>
        <v>-5.881001404404063E-4</v>
      </c>
      <c r="N167" s="142" cm="1">
        <f t="array" aca="1" ref="N167" ca="1">IF(N$165=$C167,INDEX($D$108:$P$108,0,N$165),N150)</f>
        <v>3.2591512600423161E-5</v>
      </c>
      <c r="O167" s="142" cm="1">
        <f t="array" aca="1" ref="O167" ca="1">IF(O$165=$C167,INDEX($D$108:$P$108,0,O$165),O150)</f>
        <v>6.5656702649564854E-36</v>
      </c>
      <c r="P167" s="143" cm="1">
        <f t="array" aca="1" ref="P167" ca="1">IF(P$165=$C167,INDEX($D$108:$P$108,0,P$165),P150)</f>
        <v>0</v>
      </c>
      <c r="Q167" s="76"/>
      <c r="R167" s="142" cm="1">
        <f t="array" aca="1" ref="R167" ca="1">INDEX($J$40:$J$52, $M$1+1-$C167, 0)</f>
        <v>6.3234289715325936E-2</v>
      </c>
      <c r="S167" s="142">
        <f t="shared" ca="1" si="66"/>
        <v>9.9876221484712063E-2</v>
      </c>
      <c r="T167" s="132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</row>
    <row r="168" spans="1:35" ht="15.6">
      <c r="A168" s="31"/>
      <c r="B168" s="134"/>
      <c r="C168" s="70">
        <f t="shared" si="67"/>
        <v>3</v>
      </c>
      <c r="D168" s="141" cm="1">
        <f t="array" aca="1" ref="D168" ca="1">IF(D$165=$C168,INDEX($D$108:$P$108,0,D$165),D151)</f>
        <v>8.3378171569034289E-5</v>
      </c>
      <c r="E168" s="142" cm="1">
        <f t="array" aca="1" ref="E168" ca="1">IF(E$165=$C168,INDEX($D$108:$P$108,0,E$165),E151)</f>
        <v>-7.0537592333315127E-3</v>
      </c>
      <c r="F168" s="142" cm="1">
        <f t="array" ref="F168">IF(F$165=$C168,INDEX($D$108:$P$108,0,F$165),F151)</f>
        <v>1.1120869080918017E-2</v>
      </c>
      <c r="G168" s="142" cm="1">
        <f t="array" aca="1" ref="G168" ca="1">IF(G$165=$C168,INDEX($D$108:$P$108,0,G$165),G151)</f>
        <v>2.7004000686032237E-3</v>
      </c>
      <c r="H168" s="142" cm="1">
        <f t="array" aca="1" ref="H168" ca="1">IF(H$165=$C168,INDEX($D$108:$P$108,0,H$165),H151)</f>
        <v>-9.3450027512684351E-4</v>
      </c>
      <c r="I168" s="142" cm="1">
        <f t="array" aca="1" ref="I168" ca="1">IF(I$165=$C168,INDEX($D$108:$P$108,0,I$165),I151)</f>
        <v>-4.8056538047301059E-4</v>
      </c>
      <c r="J168" s="142" cm="1">
        <f t="array" aca="1" ref="J168" ca="1">IF(J$165=$C168,INDEX($D$108:$P$108,0,J$165),J151)</f>
        <v>6.0774697718214108E-5</v>
      </c>
      <c r="K168" s="142" cm="1">
        <f t="array" aca="1" ref="K168" ca="1">IF(K$165=$C168,INDEX($D$108:$P$108,0,K$165),K151)</f>
        <v>-8.9869640508824305E-4</v>
      </c>
      <c r="L168" s="142" cm="1">
        <f t="array" aca="1" ref="L168" ca="1">IF(L$165=$C168,INDEX($D$108:$P$108,0,L$165),L151)</f>
        <v>1.042313168997992E-3</v>
      </c>
      <c r="M168" s="142" cm="1">
        <f t="array" aca="1" ref="M168" ca="1">IF(M$165=$C168,INDEX($D$108:$P$108,0,M$165),M151)</f>
        <v>7.4743624367787809E-4</v>
      </c>
      <c r="N168" s="142" cm="1">
        <f t="array" aca="1" ref="N168" ca="1">IF(N$165=$C168,INDEX($D$108:$P$108,0,N$165),N151)</f>
        <v>1.3813796217930258E-4</v>
      </c>
      <c r="O168" s="142" cm="1">
        <f t="array" aca="1" ref="O168" ca="1">IF(O$165=$C168,INDEX($D$108:$P$108,0,O$165),O151)</f>
        <v>8.2070878311956067E-36</v>
      </c>
      <c r="P168" s="143" cm="1">
        <f t="array" aca="1" ref="P168" ca="1">IF(P$165=$C168,INDEX($D$108:$P$108,0,P$165),P151)</f>
        <v>0</v>
      </c>
      <c r="Q168" s="76"/>
      <c r="R168" s="142" cm="1">
        <f t="array" aca="1" ref="R168" ca="1">INDEX($J$40:$J$52, $M$1+1-$C168, 0)</f>
        <v>3.925754625770906E-2</v>
      </c>
      <c r="S168" s="142">
        <f t="shared" ca="1" si="66"/>
        <v>0.13913376774242112</v>
      </c>
      <c r="T168" s="132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</row>
    <row r="169" spans="1:35" ht="15.6">
      <c r="A169" s="31"/>
      <c r="B169" s="134"/>
      <c r="C169" s="70">
        <f t="shared" si="67"/>
        <v>4</v>
      </c>
      <c r="D169" s="141" cm="1">
        <f t="array" aca="1" ref="D169" ca="1">IF(D$165=$C169,INDEX($D$108:$P$108,0,D$165),D152)</f>
        <v>-8.9734804065371267E-4</v>
      </c>
      <c r="E169" s="142" cm="1">
        <f t="array" aca="1" ref="E169" ca="1">IF(E$165=$C169,INDEX($D$108:$P$108,0,E$165),E152)</f>
        <v>-9.777178039543082E-4</v>
      </c>
      <c r="F169" s="142" cm="1">
        <f t="array" aca="1" ref="F169" ca="1">IF(F$165=$C169,INDEX($D$108:$P$108,0,F$165),F152)</f>
        <v>2.7004000686032237E-3</v>
      </c>
      <c r="G169" s="142" cm="1">
        <f t="array" ref="G169">IF(G$165=$C169,INDEX($D$108:$P$108,0,G$165),G152)</f>
        <v>8.4133141543107394E-3</v>
      </c>
      <c r="H169" s="142" cm="1">
        <f t="array" aca="1" ref="H169" ca="1">IF(H$165=$C169,INDEX($D$108:$P$108,0,H$165),H152)</f>
        <v>1.3885770930352271E-3</v>
      </c>
      <c r="I169" s="142" cm="1">
        <f t="array" aca="1" ref="I169" ca="1">IF(I$165=$C169,INDEX($D$108:$P$108,0,I$165),I152)</f>
        <v>-1.4420724906905825E-3</v>
      </c>
      <c r="J169" s="142" cm="1">
        <f t="array" aca="1" ref="J169" ca="1">IF(J$165=$C169,INDEX($D$108:$P$108,0,J$165),J152)</f>
        <v>-7.427160737443504E-4</v>
      </c>
      <c r="K169" s="142" cm="1">
        <f t="array" aca="1" ref="K169" ca="1">IF(K$165=$C169,INDEX($D$108:$P$108,0,K$165),K152)</f>
        <v>-1.5143246751626716E-4</v>
      </c>
      <c r="L169" s="142" cm="1">
        <f t="array" aca="1" ref="L169" ca="1">IF(L$165=$C169,INDEX($D$108:$P$108,0,L$165),L152)</f>
        <v>1.0944958683409804E-4</v>
      </c>
      <c r="M169" s="142" cm="1">
        <f t="array" aca="1" ref="M169" ca="1">IF(M$165=$C169,INDEX($D$108:$P$108,0,M$165),M152)</f>
        <v>3.9135391435738515E-4</v>
      </c>
      <c r="N169" s="142" cm="1">
        <f t="array" aca="1" ref="N169" ca="1">IF(N$165=$C169,INDEX($D$108:$P$108,0,N$165),N152)</f>
        <v>7.4473291889970897E-5</v>
      </c>
      <c r="O169" s="142" cm="1">
        <f t="array" aca="1" ref="O169" ca="1">IF(O$165=$C169,INDEX($D$108:$P$108,0,O$165),O152)</f>
        <v>-4.1035439155978034E-36</v>
      </c>
      <c r="P169" s="143" cm="1">
        <f t="array" aca="1" ref="P169" ca="1">IF(P$165=$C169,INDEX($D$108:$P$108,0,P$165),P152)</f>
        <v>0</v>
      </c>
      <c r="Q169" s="76"/>
      <c r="R169" s="142" cm="1">
        <f t="array" aca="1" ref="R169" ca="1">INDEX($J$40:$J$52, $M$1+1-$C169, 0)</f>
        <v>7.2436021228858172E-2</v>
      </c>
      <c r="S169" s="142">
        <f t="shared" ca="1" si="66"/>
        <v>0.21156978897127929</v>
      </c>
      <c r="T169" s="132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</row>
    <row r="170" spans="1:35" ht="15.6">
      <c r="A170" s="31"/>
      <c r="B170" s="134"/>
      <c r="C170" s="70">
        <f t="shared" si="67"/>
        <v>5</v>
      </c>
      <c r="D170" s="141" cm="1">
        <f t="array" aca="1" ref="D170" ca="1">IF(D$165=$C170,INDEX($D$108:$P$108,0,D$165),D153)</f>
        <v>-3.2134677910127126E-4</v>
      </c>
      <c r="E170" s="142" cm="1">
        <f t="array" aca="1" ref="E170" ca="1">IF(E$165=$C170,INDEX($D$108:$P$108,0,E$165),E153)</f>
        <v>1.6552228972805899E-3</v>
      </c>
      <c r="F170" s="142" cm="1">
        <f t="array" aca="1" ref="F170" ca="1">IF(F$165=$C170,INDEX($D$108:$P$108,0,F$165),F153)</f>
        <v>-9.3450027512684351E-4</v>
      </c>
      <c r="G170" s="142" cm="1">
        <f t="array" aca="1" ref="G170" ca="1">IF(G$165=$C170,INDEX($D$108:$P$108,0,G$165),G153)</f>
        <v>1.3885770930352271E-3</v>
      </c>
      <c r="H170" s="142" cm="1">
        <f t="array" ref="H170">IF(H$165=$C170,INDEX($D$108:$P$108,0,H$165),H153)</f>
        <v>2.3078060866602232E-3</v>
      </c>
      <c r="I170" s="142" cm="1">
        <f t="array" aca="1" ref="I170" ca="1">IF(I$165=$C170,INDEX($D$108:$P$108,0,I$165),I153)</f>
        <v>-8.6781580591074328E-4</v>
      </c>
      <c r="J170" s="142" cm="1">
        <f t="array" aca="1" ref="J170" ca="1">IF(J$165=$C170,INDEX($D$108:$P$108,0,J$165),J153)</f>
        <v>-3.4479167472644388E-4</v>
      </c>
      <c r="K170" s="142" cm="1">
        <f t="array" aca="1" ref="K170" ca="1">IF(K$165=$C170,INDEX($D$108:$P$108,0,K$165),K153)</f>
        <v>3.6039344232816485E-4</v>
      </c>
      <c r="L170" s="142" cm="1">
        <f t="array" aca="1" ref="L170" ca="1">IF(L$165=$C170,INDEX($D$108:$P$108,0,L$165),L153)</f>
        <v>-3.2028350812727429E-4</v>
      </c>
      <c r="M170" s="142" cm="1">
        <f t="array" aca="1" ref="M170" ca="1">IF(M$165=$C170,INDEX($D$108:$P$108,0,M$165),M153)</f>
        <v>-3.7294628186434056E-5</v>
      </c>
      <c r="N170" s="142" cm="1">
        <f t="array" aca="1" ref="N170" ca="1">IF(N$165=$C170,INDEX($D$108:$P$108,0,N$165),N153)</f>
        <v>-2.1780466092063502E-5</v>
      </c>
      <c r="O170" s="142" cm="1">
        <f t="array" aca="1" ref="O170" ca="1">IF(O$165=$C170,INDEX($D$108:$P$108,0,O$165),O153)</f>
        <v>-2.3253415521720887E-36</v>
      </c>
      <c r="P170" s="143" cm="1">
        <f t="array" aca="1" ref="P170" ca="1">IF(P$165=$C170,INDEX($D$108:$P$108,0,P$165),P153)</f>
        <v>0</v>
      </c>
      <c r="Q170" s="76"/>
      <c r="R170" s="142" cm="1">
        <f t="array" aca="1" ref="R170" ca="1">INDEX($J$40:$J$52, $M$1+1-$C170, 0)</f>
        <v>6.3017307229440628E-2</v>
      </c>
      <c r="S170" s="142">
        <f t="shared" ca="1" si="66"/>
        <v>0.27458709620071992</v>
      </c>
      <c r="T170" s="132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</row>
    <row r="171" spans="1:35" ht="15.6">
      <c r="A171" s="31"/>
      <c r="B171" s="134"/>
      <c r="C171" s="70">
        <f t="shared" si="67"/>
        <v>6</v>
      </c>
      <c r="D171" s="141" cm="1">
        <f t="array" aca="1" ref="D171" ca="1">IF(D$165=$C171,INDEX($D$108:$P$108,0,D$165),D154)</f>
        <v>-1.2559937905016814E-3</v>
      </c>
      <c r="E171" s="142" cm="1">
        <f t="array" aca="1" ref="E171" ca="1">IF(E$165=$C171,INDEX($D$108:$P$108,0,E$165),E154)</f>
        <v>5.7168497810652626E-4</v>
      </c>
      <c r="F171" s="142" cm="1">
        <f t="array" aca="1" ref="F171" ca="1">IF(F$165=$C171,INDEX($D$108:$P$108,0,F$165),F154)</f>
        <v>-4.8056538047301059E-4</v>
      </c>
      <c r="G171" s="142" cm="1">
        <f t="array" aca="1" ref="G171" ca="1">IF(G$165=$C171,INDEX($D$108:$P$108,0,G$165),G154)</f>
        <v>-1.4420724906905825E-3</v>
      </c>
      <c r="H171" s="142" cm="1">
        <f t="array" aca="1" ref="H171" ca="1">IF(H$165=$C171,INDEX($D$108:$P$108,0,H$165),H154)</f>
        <v>-8.6781580591074328E-4</v>
      </c>
      <c r="I171" s="142" cm="1">
        <f t="array" ref="I171">IF(I$165=$C171,INDEX($D$108:$P$108,0,I$165),I154)</f>
        <v>4.2105959857496903E-3</v>
      </c>
      <c r="J171" s="142" cm="1">
        <f t="array" aca="1" ref="J171" ca="1">IF(J$165=$C171,INDEX($D$108:$P$108,0,J$165),J154)</f>
        <v>-2.2404011355085144E-5</v>
      </c>
      <c r="K171" s="142" cm="1">
        <f t="array" aca="1" ref="K171" ca="1">IF(K$165=$C171,INDEX($D$108:$P$108,0,K$165),K154)</f>
        <v>-3.9595280169559737E-4</v>
      </c>
      <c r="L171" s="142" cm="1">
        <f t="array" aca="1" ref="L171" ca="1">IF(L$165=$C171,INDEX($D$108:$P$108,0,L$165),L154)</f>
        <v>1.520753842635692E-4</v>
      </c>
      <c r="M171" s="142" cm="1">
        <f t="array" aca="1" ref="M171" ca="1">IF(M$165=$C171,INDEX($D$108:$P$108,0,M$165),M154)</f>
        <v>3.0987571289233992E-4</v>
      </c>
      <c r="N171" s="142" cm="1">
        <f t="array" aca="1" ref="N171" ca="1">IF(N$165=$C171,INDEX($D$108:$P$108,0,N$165),N154)</f>
        <v>1.4935412712620828E-4</v>
      </c>
      <c r="O171" s="142" cm="1">
        <f t="array" aca="1" ref="O171" ca="1">IF(O$165=$C171,INDEX($D$108:$P$108,0,O$165),O154)</f>
        <v>-5.1978222930905514E-36</v>
      </c>
      <c r="P171" s="143" cm="1">
        <f t="array" aca="1" ref="P171" ca="1">IF(P$165=$C171,INDEX($D$108:$P$108,0,P$165),P154)</f>
        <v>0</v>
      </c>
      <c r="Q171" s="76"/>
      <c r="R171" s="142" cm="1">
        <f t="array" aca="1" ref="R171" ca="1">INDEX($J$40:$J$52, $M$1+1-$C171, 0)</f>
        <v>4.8566169360334421E-2</v>
      </c>
      <c r="S171" s="142">
        <f t="shared" ca="1" si="66"/>
        <v>0.32315326556105434</v>
      </c>
      <c r="T171" s="132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</row>
    <row r="172" spans="1:35" ht="15.6">
      <c r="A172" s="31"/>
      <c r="B172" s="134"/>
      <c r="C172" s="70">
        <f t="shared" si="67"/>
        <v>7</v>
      </c>
      <c r="D172" s="141" cm="1">
        <f t="array" aca="1" ref="D172" ca="1">IF(D$165=$C172,INDEX($D$108:$P$108,0,D$165),D155)</f>
        <v>-1.3878861500700884E-3</v>
      </c>
      <c r="E172" s="142" cm="1">
        <f t="array" aca="1" ref="E172" ca="1">IF(E$165=$C172,INDEX($D$108:$P$108,0,E$165),E155)</f>
        <v>-6.4755497189080151E-4</v>
      </c>
      <c r="F172" s="142" cm="1">
        <f t="array" aca="1" ref="F172" ca="1">IF(F$165=$C172,INDEX($D$108:$P$108,0,F$165),F155)</f>
        <v>6.0774697718214108E-5</v>
      </c>
      <c r="G172" s="142" cm="1">
        <f t="array" aca="1" ref="G172" ca="1">IF(G$165=$C172,INDEX($D$108:$P$108,0,G$165),G155)</f>
        <v>-7.427160737443504E-4</v>
      </c>
      <c r="H172" s="142" cm="1">
        <f t="array" aca="1" ref="H172" ca="1">IF(H$165=$C172,INDEX($D$108:$P$108,0,H$165),H155)</f>
        <v>-3.4479167472644388E-4</v>
      </c>
      <c r="I172" s="142" cm="1">
        <f t="array" aca="1" ref="I172" ca="1">IF(I$165=$C172,INDEX($D$108:$P$108,0,I$165),I155)</f>
        <v>-2.2404011355085144E-5</v>
      </c>
      <c r="J172" s="142" cm="1">
        <f t="array" ref="J172">IF(J$165=$C172,INDEX($D$108:$P$108,0,J$165),J155)</f>
        <v>3.8509392400965627E-3</v>
      </c>
      <c r="K172" s="142" cm="1">
        <f t="array" aca="1" ref="K172" ca="1">IF(K$165=$C172,INDEX($D$108:$P$108,0,K$165),K155)</f>
        <v>5.2287664065284655E-4</v>
      </c>
      <c r="L172" s="142" cm="1">
        <f t="array" aca="1" ref="L172" ca="1">IF(L$165=$C172,INDEX($D$108:$P$108,0,L$165),L155)</f>
        <v>-2.2995365828445822E-4</v>
      </c>
      <c r="M172" s="142" cm="1">
        <f t="array" aca="1" ref="M172" ca="1">IF(M$165=$C172,INDEX($D$108:$P$108,0,M$165),M155)</f>
        <v>-2.3835845008477515E-4</v>
      </c>
      <c r="N172" s="142" cm="1">
        <f t="array" aca="1" ref="N172" ca="1">IF(N$165=$C172,INDEX($D$108:$P$108,0,N$165),N155)</f>
        <v>3.9098422058285548E-5</v>
      </c>
      <c r="O172" s="142" cm="1">
        <f t="array" aca="1" ref="O172" ca="1">IF(O$165=$C172,INDEX($D$108:$P$108,0,O$165),O155)</f>
        <v>-1.9149871606123083E-36</v>
      </c>
      <c r="P172" s="143" cm="1">
        <f t="array" aca="1" ref="P172" ca="1">IF(P$165=$C172,INDEX($D$108:$P$108,0,P$165),P155)</f>
        <v>0</v>
      </c>
      <c r="Q172" s="76"/>
      <c r="R172" s="142" cm="1">
        <f t="array" aca="1" ref="R172" ca="1">INDEX($J$40:$J$52, $M$1+1-$C172, 0)</f>
        <v>5.4523573825483541E-2</v>
      </c>
      <c r="S172" s="142">
        <f t="shared" ca="1" si="66"/>
        <v>0.3776768393865379</v>
      </c>
      <c r="T172" s="132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</row>
    <row r="173" spans="1:35" ht="15.6">
      <c r="A173" s="31"/>
      <c r="B173" s="134"/>
      <c r="C173" s="70">
        <f t="shared" si="67"/>
        <v>8</v>
      </c>
      <c r="D173" s="141" cm="1">
        <f t="array" aca="1" ref="D173" ca="1">IF(D$165=$C173,INDEX($D$108:$P$108,0,D$165),D156)</f>
        <v>4.5064412152110594E-4</v>
      </c>
      <c r="E173" s="142" cm="1">
        <f t="array" aca="1" ref="E173" ca="1">IF(E$165=$C173,INDEX($D$108:$P$108,0,E$165),E156)</f>
        <v>2.8656410548306391E-4</v>
      </c>
      <c r="F173" s="142" cm="1">
        <f t="array" aca="1" ref="F173" ca="1">IF(F$165=$C173,INDEX($D$108:$P$108,0,F$165),F156)</f>
        <v>-8.9869640508824305E-4</v>
      </c>
      <c r="G173" s="142" cm="1">
        <f t="array" aca="1" ref="G173" ca="1">IF(G$165=$C173,INDEX($D$108:$P$108,0,G$165),G156)</f>
        <v>-1.5143246751626716E-4</v>
      </c>
      <c r="H173" s="142" cm="1">
        <f t="array" aca="1" ref="H173" ca="1">IF(H$165=$C173,INDEX($D$108:$P$108,0,H$165),H156)</f>
        <v>3.6039344232816485E-4</v>
      </c>
      <c r="I173" s="142" cm="1">
        <f t="array" aca="1" ref="I173" ca="1">IF(I$165=$C173,INDEX($D$108:$P$108,0,I$165),I156)</f>
        <v>-3.9595280169559737E-4</v>
      </c>
      <c r="J173" s="142" cm="1">
        <f t="array" aca="1" ref="J173" ca="1">IF(J$165=$C173,INDEX($D$108:$P$108,0,J$165),J156)</f>
        <v>5.2287664065284655E-4</v>
      </c>
      <c r="K173" s="142" cm="1">
        <f t="array" ref="K173">IF(K$165=$C173,INDEX($D$108:$P$108,0,K$165),K156)</f>
        <v>1.4240494338849247E-3</v>
      </c>
      <c r="L173" s="142" cm="1">
        <f t="array" aca="1" ref="L173" ca="1">IF(L$165=$C173,INDEX($D$108:$P$108,0,L$165),L156)</f>
        <v>-2.5176248858633864E-4</v>
      </c>
      <c r="M173" s="142" cm="1">
        <f t="array" aca="1" ref="M173" ca="1">IF(M$165=$C173,INDEX($D$108:$P$108,0,M$165),M156)</f>
        <v>-2.6113720265637485E-4</v>
      </c>
      <c r="N173" s="142" cm="1">
        <f t="array" aca="1" ref="N173" ca="1">IF(N$165=$C173,INDEX($D$108:$P$108,0,N$165),N156)</f>
        <v>-5.0066285387212212E-5</v>
      </c>
      <c r="O173" s="142" cm="1">
        <f t="array" aca="1" ref="O173" ca="1">IF(O$165=$C173,INDEX($D$108:$P$108,0,O$165),O156)</f>
        <v>3.55640472685143E-36</v>
      </c>
      <c r="P173" s="143" cm="1">
        <f t="array" aca="1" ref="P173" ca="1">IF(P$165=$C173,INDEX($D$108:$P$108,0,P$165),P156)</f>
        <v>0</v>
      </c>
      <c r="Q173" s="76"/>
      <c r="R173" s="142" cm="1">
        <f t="array" aca="1" ref="R173" ca="1">INDEX($J$40:$J$52, $M$1+1-$C173, 0)</f>
        <v>9.2892573874988588E-2</v>
      </c>
      <c r="S173" s="142">
        <f t="shared" ca="1" si="66"/>
        <v>0.47056941326152646</v>
      </c>
      <c r="T173" s="132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</row>
    <row r="174" spans="1:35" ht="15.6">
      <c r="A174" s="31"/>
      <c r="B174" s="134"/>
      <c r="C174" s="70">
        <f t="shared" si="67"/>
        <v>9</v>
      </c>
      <c r="D174" s="141" cm="1">
        <f t="array" aca="1" ref="D174" ca="1">IF(D$165=$C174,INDEX($D$108:$P$108,0,D$165),D157)</f>
        <v>2.1670174029874849E-4</v>
      </c>
      <c r="E174" s="142" cm="1">
        <f t="array" aca="1" ref="E174" ca="1">IF(E$165=$C174,INDEX($D$108:$P$108,0,E$165),E157)</f>
        <v>-1.669615262842993E-3</v>
      </c>
      <c r="F174" s="142" cm="1">
        <f t="array" aca="1" ref="F174" ca="1">IF(F$165=$C174,INDEX($D$108:$P$108,0,F$165),F157)</f>
        <v>1.042313168997992E-3</v>
      </c>
      <c r="G174" s="142" cm="1">
        <f t="array" aca="1" ref="G174" ca="1">IF(G$165=$C174,INDEX($D$108:$P$108,0,G$165),G157)</f>
        <v>1.0944958683409804E-4</v>
      </c>
      <c r="H174" s="142" cm="1">
        <f t="array" aca="1" ref="H174" ca="1">IF(H$165=$C174,INDEX($D$108:$P$108,0,H$165),H157)</f>
        <v>-3.2028350812727429E-4</v>
      </c>
      <c r="I174" s="142" cm="1">
        <f t="array" aca="1" ref="I174" ca="1">IF(I$165=$C174,INDEX($D$108:$P$108,0,I$165),I157)</f>
        <v>1.520753842635692E-4</v>
      </c>
      <c r="J174" s="142" cm="1">
        <f t="array" aca="1" ref="J174" ca="1">IF(J$165=$C174,INDEX($D$108:$P$108,0,J$165),J157)</f>
        <v>-2.2995365828445822E-4</v>
      </c>
      <c r="K174" s="142" cm="1">
        <f t="array" aca="1" ref="K174" ca="1">IF(K$165=$C174,INDEX($D$108:$P$108,0,K$165),K157)</f>
        <v>-2.5176248858633864E-4</v>
      </c>
      <c r="L174" s="142" cm="1">
        <f t="array" ref="L174">IF(L$165=$C174,INDEX($D$108:$P$108,0,L$165),L157)</f>
        <v>1.0945143431003773E-3</v>
      </c>
      <c r="M174" s="142" cm="1">
        <f t="array" aca="1" ref="M174" ca="1">IF(M$165=$C174,INDEX($D$108:$P$108,0,M$165),M157)</f>
        <v>2.0849864250214233E-4</v>
      </c>
      <c r="N174" s="142" cm="1">
        <f t="array" aca="1" ref="N174" ca="1">IF(N$165=$C174,INDEX($D$108:$P$108,0,N$165),N157)</f>
        <v>3.601318747882593E-5</v>
      </c>
      <c r="O174" s="142" cm="1">
        <f t="array" aca="1" ref="O174" ca="1">IF(O$165=$C174,INDEX($D$108:$P$108,0,O$165),O157)</f>
        <v>-2.8724807409184627E-36</v>
      </c>
      <c r="P174" s="143" cm="1">
        <f t="array" aca="1" ref="P174" ca="1">IF(P$165=$C174,INDEX($D$108:$P$108,0,P$165),P157)</f>
        <v>0</v>
      </c>
      <c r="Q174" s="76"/>
      <c r="R174" s="142" cm="1">
        <f t="array" aca="1" ref="R174" ca="1">INDEX($J$40:$J$52, $M$1+1-$C174, 0)</f>
        <v>0.13209627573541796</v>
      </c>
      <c r="S174" s="142">
        <f t="shared" ca="1" si="66"/>
        <v>0.60266568899694439</v>
      </c>
      <c r="T174" s="132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</row>
    <row r="175" spans="1:35" ht="15.6">
      <c r="A175" s="31"/>
      <c r="B175" s="134"/>
      <c r="C175" s="70">
        <f t="shared" si="67"/>
        <v>10</v>
      </c>
      <c r="D175" s="141" cm="1">
        <f t="array" aca="1" ref="D175" ca="1">IF(D$165=$C175,INDEX($D$108:$P$108,0,D$165),D158)</f>
        <v>-6.7253143665269553E-4</v>
      </c>
      <c r="E175" s="142" cm="1">
        <f t="array" aca="1" ref="E175" ca="1">IF(E$165=$C175,INDEX($D$108:$P$108,0,E$165),E158)</f>
        <v>-5.881001404404063E-4</v>
      </c>
      <c r="F175" s="142" cm="1">
        <f t="array" aca="1" ref="F175" ca="1">IF(F$165=$C175,INDEX($D$108:$P$108,0,F$165),F158)</f>
        <v>7.4743624367787809E-4</v>
      </c>
      <c r="G175" s="142" cm="1">
        <f t="array" aca="1" ref="G175" ca="1">IF(G$165=$C175,INDEX($D$108:$P$108,0,G$165),G158)</f>
        <v>3.9135391435738515E-4</v>
      </c>
      <c r="H175" s="142" cm="1">
        <f t="array" aca="1" ref="H175" ca="1">IF(H$165=$C175,INDEX($D$108:$P$108,0,H$165),H158)</f>
        <v>-3.7294628186434056E-5</v>
      </c>
      <c r="I175" s="142" cm="1">
        <f t="array" aca="1" ref="I175" ca="1">IF(I$165=$C175,INDEX($D$108:$P$108,0,I$165),I158)</f>
        <v>3.0987571289233992E-4</v>
      </c>
      <c r="J175" s="142" cm="1">
        <f t="array" aca="1" ref="J175" ca="1">IF(J$165=$C175,INDEX($D$108:$P$108,0,J$165),J158)</f>
        <v>-2.3835845008477515E-4</v>
      </c>
      <c r="K175" s="142" cm="1">
        <f t="array" aca="1" ref="K175" ca="1">IF(K$165=$C175,INDEX($D$108:$P$108,0,K$165),K158)</f>
        <v>-2.6113720265637485E-4</v>
      </c>
      <c r="L175" s="142" cm="1">
        <f t="array" aca="1" ref="L175" ca="1">IF(L$165=$C175,INDEX($D$108:$P$108,0,L$165),L158)</f>
        <v>2.0849864250214233E-4</v>
      </c>
      <c r="M175" s="142" cm="1">
        <f t="array" ref="M175">IF(M$165=$C175,INDEX($D$108:$P$108,0,M$165),M158)</f>
        <v>1.6069429880054104E-3</v>
      </c>
      <c r="N175" s="142" cm="1">
        <f t="array" aca="1" ref="N175" ca="1">IF(N$165=$C175,INDEX($D$108:$P$108,0,N$165),N158)</f>
        <v>8.573416667134322E-5</v>
      </c>
      <c r="O175" s="142" cm="1">
        <f t="array" aca="1" ref="O175" ca="1">IF(O$165=$C175,INDEX($D$108:$P$108,0,O$165),O158)</f>
        <v>-1.6414175662391213E-36</v>
      </c>
      <c r="P175" s="143" cm="1">
        <f t="array" aca="1" ref="P175" ca="1">IF(P$165=$C175,INDEX($D$108:$P$108,0,P$165),P158)</f>
        <v>0</v>
      </c>
      <c r="Q175" s="76"/>
      <c r="R175" s="142" cm="1">
        <f t="array" aca="1" ref="R175" ca="1">INDEX($J$40:$J$52, $M$1+1-$C175, 0)</f>
        <v>0.12833419155855946</v>
      </c>
      <c r="S175" s="142">
        <f t="shared" ca="1" si="66"/>
        <v>0.7309998805555038</v>
      </c>
      <c r="T175" s="132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</row>
    <row r="176" spans="1:35" ht="15.6">
      <c r="A176" s="31"/>
      <c r="B176" s="134"/>
      <c r="C176" s="70">
        <f t="shared" si="67"/>
        <v>11</v>
      </c>
      <c r="D176" s="141" cm="1">
        <f t="array" aca="1" ref="D176" ca="1">IF(D$165=$C176,INDEX($D$108:$P$108,0,D$165),D159)</f>
        <v>-4.077078513473883E-4</v>
      </c>
      <c r="E176" s="142" cm="1">
        <f t="array" aca="1" ref="E176" ca="1">IF(E$165=$C176,INDEX($D$108:$P$108,0,E$165),E159)</f>
        <v>3.2591512600423161E-5</v>
      </c>
      <c r="F176" s="142" cm="1">
        <f t="array" aca="1" ref="F176" ca="1">IF(F$165=$C176,INDEX($D$108:$P$108,0,F$165),F159)</f>
        <v>1.3813796217930258E-4</v>
      </c>
      <c r="G176" s="142" cm="1">
        <f t="array" aca="1" ref="G176" ca="1">IF(G$165=$C176,INDEX($D$108:$P$108,0,G$165),G159)</f>
        <v>7.4473291889970897E-5</v>
      </c>
      <c r="H176" s="142" cm="1">
        <f t="array" aca="1" ref="H176" ca="1">IF(H$165=$C176,INDEX($D$108:$P$108,0,H$165),H159)</f>
        <v>-2.1780466092063502E-5</v>
      </c>
      <c r="I176" s="142" cm="1">
        <f t="array" aca="1" ref="I176" ca="1">IF(I$165=$C176,INDEX($D$108:$P$108,0,I$165),I159)</f>
        <v>1.4935412712620828E-4</v>
      </c>
      <c r="J176" s="142" cm="1">
        <f t="array" aca="1" ref="J176" ca="1">IF(J$165=$C176,INDEX($D$108:$P$108,0,J$165),J159)</f>
        <v>3.9098422058285548E-5</v>
      </c>
      <c r="K176" s="142" cm="1">
        <f t="array" aca="1" ref="K176" ca="1">IF(K$165=$C176,INDEX($D$108:$P$108,0,K$165),K159)</f>
        <v>-5.0066285387212212E-5</v>
      </c>
      <c r="L176" s="142" cm="1">
        <f t="array" aca="1" ref="L176" ca="1">IF(L$165=$C176,INDEX($D$108:$P$108,0,L$165),L159)</f>
        <v>3.601318747882593E-5</v>
      </c>
      <c r="M176" s="142" cm="1">
        <f t="array" aca="1" ref="M176" ca="1">IF(M$165=$C176,INDEX($D$108:$P$108,0,M$165),M159)</f>
        <v>8.573416667134322E-5</v>
      </c>
      <c r="N176" s="142" cm="1">
        <f t="array" ref="N176">IF(N$165=$C176,INDEX($D$108:$P$108,0,N$165),N159)</f>
        <v>4.2215854387670426E-4</v>
      </c>
      <c r="O176" s="142" cm="1">
        <f t="array" aca="1" ref="O176" ca="1">IF(O$165=$C176,INDEX($D$108:$P$108,0,O$165),O159)</f>
        <v>-1.778202363425715E-36</v>
      </c>
      <c r="P176" s="143" cm="1">
        <f t="array" aca="1" ref="P176" ca="1">IF(P$165=$C176,INDEX($D$108:$P$108,0,P$165),P159)</f>
        <v>0</v>
      </c>
      <c r="Q176" s="76"/>
      <c r="R176" s="142" cm="1">
        <f t="array" aca="1" ref="R176" ca="1">INDEX($J$40:$J$52, $M$1+1-$C176, 0)</f>
        <v>9.6713187857338498E-2</v>
      </c>
      <c r="S176" s="142">
        <f t="shared" ca="1" si="66"/>
        <v>0.82771306841284231</v>
      </c>
      <c r="T176" s="132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</row>
    <row r="177" spans="1:35" ht="15.6">
      <c r="A177" s="31"/>
      <c r="B177" s="134"/>
      <c r="C177" s="70">
        <f t="shared" si="67"/>
        <v>12</v>
      </c>
      <c r="D177" s="141" cm="1">
        <f t="array" aca="1" ref="D177" ca="1">IF(D$165=$C177,INDEX($D$108:$P$108,0,D$165),D160)</f>
        <v>3.2828351324782427E-36</v>
      </c>
      <c r="E177" s="142" cm="1">
        <f t="array" aca="1" ref="E177" ca="1">IF(E$165=$C177,INDEX($D$108:$P$108,0,E$165),E160)</f>
        <v>6.5656702649564854E-36</v>
      </c>
      <c r="F177" s="142" cm="1">
        <f t="array" aca="1" ref="F177" ca="1">IF(F$165=$C177,INDEX($D$108:$P$108,0,F$165),F160)</f>
        <v>8.2070878311956067E-36</v>
      </c>
      <c r="G177" s="142" cm="1">
        <f t="array" aca="1" ref="G177" ca="1">IF(G$165=$C177,INDEX($D$108:$P$108,0,G$165),G160)</f>
        <v>-4.1035439155978034E-36</v>
      </c>
      <c r="H177" s="142" cm="1">
        <f t="array" aca="1" ref="H177" ca="1">IF(H$165=$C177,INDEX($D$108:$P$108,0,H$165),H160)</f>
        <v>-2.3253415521720887E-36</v>
      </c>
      <c r="I177" s="142" cm="1">
        <f t="array" aca="1" ref="I177" ca="1">IF(I$165=$C177,INDEX($D$108:$P$108,0,I$165),I160)</f>
        <v>-5.1978222930905514E-36</v>
      </c>
      <c r="J177" s="142" cm="1">
        <f t="array" aca="1" ref="J177" ca="1">IF(J$165=$C177,INDEX($D$108:$P$108,0,J$165),J160)</f>
        <v>-1.9149871606123083E-36</v>
      </c>
      <c r="K177" s="142" cm="1">
        <f t="array" aca="1" ref="K177" ca="1">IF(K$165=$C177,INDEX($D$108:$P$108,0,K$165),K160)</f>
        <v>3.55640472685143E-36</v>
      </c>
      <c r="L177" s="142" cm="1">
        <f t="array" aca="1" ref="L177" ca="1">IF(L$165=$C177,INDEX($D$108:$P$108,0,L$165),L160)</f>
        <v>-2.8724807409184627E-36</v>
      </c>
      <c r="M177" s="142" cm="1">
        <f t="array" aca="1" ref="M177" ca="1">IF(M$165=$C177,INDEX($D$108:$P$108,0,M$165),M160)</f>
        <v>-1.6414175662391213E-36</v>
      </c>
      <c r="N177" s="142" cm="1">
        <f t="array" aca="1" ref="N177" ca="1">IF(N$165=$C177,INDEX($D$108:$P$108,0,N$165),N160)</f>
        <v>-1.778202363425715E-36</v>
      </c>
      <c r="O177" s="142" cm="1">
        <f t="array" ref="O177">IF(O$165=$C177,INDEX($D$108:$P$108,0,O$165),O160)</f>
        <v>0</v>
      </c>
      <c r="P177" s="143" cm="1">
        <f t="array" aca="1" ref="P177" ca="1">IF(P$165=$C177,INDEX($D$108:$P$108,0,P$165),P160)</f>
        <v>0</v>
      </c>
      <c r="Q177" s="76"/>
      <c r="R177" s="142" cm="1">
        <f t="array" aca="1" ref="R177" ca="1">INDEX($J$40:$J$52, $M$1+1-$C177, 0)</f>
        <v>9.9608578455584587E-2</v>
      </c>
      <c r="S177" s="142">
        <f t="shared" ca="1" si="66"/>
        <v>0.92732164686842689</v>
      </c>
      <c r="T177" s="132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</row>
    <row r="178" spans="1:35" ht="15.6">
      <c r="A178" s="31"/>
      <c r="B178" s="134"/>
      <c r="C178" s="73">
        <f t="shared" si="67"/>
        <v>13</v>
      </c>
      <c r="D178" s="146" cm="1">
        <f t="array" aca="1" ref="D178" ca="1">IF(D$165=$C178,INDEX($D$108:$P$108,0,D$165),D161)</f>
        <v>0</v>
      </c>
      <c r="E178" s="144" cm="1">
        <f t="array" aca="1" ref="E178" ca="1">IF(E$165=$C178,INDEX($D$108:$P$108,0,E$165),E161)</f>
        <v>0</v>
      </c>
      <c r="F178" s="144" cm="1">
        <f t="array" aca="1" ref="F178" ca="1">IF(F$165=$C178,INDEX($D$108:$P$108,0,F$165),F161)</f>
        <v>0</v>
      </c>
      <c r="G178" s="144" cm="1">
        <f t="array" aca="1" ref="G178" ca="1">IF(G$165=$C178,INDEX($D$108:$P$108,0,G$165),G161)</f>
        <v>0</v>
      </c>
      <c r="H178" s="144" cm="1">
        <f t="array" aca="1" ref="H178" ca="1">IF(H$165=$C178,INDEX($D$108:$P$108,0,H$165),H161)</f>
        <v>0</v>
      </c>
      <c r="I178" s="144" cm="1">
        <f t="array" aca="1" ref="I178" ca="1">IF(I$165=$C178,INDEX($D$108:$P$108,0,I$165),I161)</f>
        <v>0</v>
      </c>
      <c r="J178" s="144" cm="1">
        <f t="array" aca="1" ref="J178" ca="1">IF(J$165=$C178,INDEX($D$108:$P$108,0,J$165),J161)</f>
        <v>0</v>
      </c>
      <c r="K178" s="144" cm="1">
        <f t="array" aca="1" ref="K178" ca="1">IF(K$165=$C178,INDEX($D$108:$P$108,0,K$165),K161)</f>
        <v>0</v>
      </c>
      <c r="L178" s="144" cm="1">
        <f t="array" aca="1" ref="L178" ca="1">IF(L$165=$C178,INDEX($D$108:$P$108,0,L$165),L161)</f>
        <v>0</v>
      </c>
      <c r="M178" s="144" cm="1">
        <f t="array" aca="1" ref="M178" ca="1">IF(M$165=$C178,INDEX($D$108:$P$108,0,M$165),M161)</f>
        <v>0</v>
      </c>
      <c r="N178" s="144" cm="1">
        <f t="array" aca="1" ref="N178" ca="1">IF(N$165=$C178,INDEX($D$108:$P$108,0,N$165),N161)</f>
        <v>0</v>
      </c>
      <c r="O178" s="144" cm="1">
        <f t="array" aca="1" ref="O178" ca="1">IF(O$165=$C178,INDEX($D$108:$P$108,0,O$165),O161)</f>
        <v>0</v>
      </c>
      <c r="P178" s="145" cm="1">
        <f t="array" ref="P178">IF(P$165=$C178,INDEX($D$108:$P$108,0,P$165),P161)</f>
        <v>0</v>
      </c>
      <c r="Q178" s="76"/>
      <c r="R178" s="142" cm="1">
        <f t="array" aca="1" ref="R178" ca="1">INDEX($J$40:$J$52, $M$1+1-$C178, 0)</f>
        <v>7.2678353131573128E-2</v>
      </c>
      <c r="S178" s="142">
        <f t="shared" ca="1" si="66"/>
        <v>1</v>
      </c>
      <c r="T178" s="132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</row>
    <row r="179" spans="1:35">
      <c r="Q179" s="107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</row>
    <row r="180" spans="1:35">
      <c r="C180" s="189" t="str">
        <f>$B$1</f>
        <v>Study 7</v>
      </c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1"/>
      <c r="Q180" s="107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</row>
    <row r="181" spans="1:35" ht="15.6">
      <c r="A181" s="63"/>
      <c r="B181" s="192"/>
      <c r="C181" s="189" t="s">
        <v>88</v>
      </c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1"/>
      <c r="Q181" s="84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</row>
    <row r="182" spans="1:35" ht="15.6">
      <c r="A182" s="31"/>
      <c r="B182" s="134"/>
      <c r="C182" s="66" t="s">
        <v>35</v>
      </c>
      <c r="D182" s="65">
        <v>1</v>
      </c>
      <c r="E182" s="67">
        <f>+D182+1</f>
        <v>2</v>
      </c>
      <c r="F182" s="67">
        <f t="shared" ref="F182:P182" si="68">+E182+1</f>
        <v>3</v>
      </c>
      <c r="G182" s="67">
        <f t="shared" si="68"/>
        <v>4</v>
      </c>
      <c r="H182" s="67">
        <f>+G182+1</f>
        <v>5</v>
      </c>
      <c r="I182" s="67">
        <f t="shared" si="68"/>
        <v>6</v>
      </c>
      <c r="J182" s="67">
        <f t="shared" si="68"/>
        <v>7</v>
      </c>
      <c r="K182" s="67">
        <f t="shared" si="68"/>
        <v>8</v>
      </c>
      <c r="L182" s="67">
        <f t="shared" si="68"/>
        <v>9</v>
      </c>
      <c r="M182" s="67">
        <f t="shared" si="68"/>
        <v>10</v>
      </c>
      <c r="N182" s="67">
        <f t="shared" si="68"/>
        <v>11</v>
      </c>
      <c r="O182" s="67">
        <f t="shared" si="68"/>
        <v>12</v>
      </c>
      <c r="P182" s="68">
        <f t="shared" si="68"/>
        <v>13</v>
      </c>
      <c r="R182" s="65" t="s">
        <v>89</v>
      </c>
      <c r="S182" s="68" t="s">
        <v>90</v>
      </c>
      <c r="T182" s="134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</row>
    <row r="183" spans="1:35" ht="15.6">
      <c r="A183" s="31"/>
      <c r="B183" s="134"/>
      <c r="C183" s="70">
        <v>1</v>
      </c>
      <c r="D183" s="141" cm="1">
        <f t="array" aca="1" ref="D183" ca="1">D149*INDEX($D$127:$P$127, 0, $C183)*INDEX($D$127:$P$127, 0, D$182)</f>
        <v>1.1473675365483665E-2</v>
      </c>
      <c r="E183" s="142" cm="1">
        <f t="array" aca="1" ref="E183" ca="1">E149*INDEX($D$127:$P$127, 0, $C183)*INDEX($D$127:$P$127, 0, E$182)</f>
        <v>5.1465325013441969E-4</v>
      </c>
      <c r="F183" s="142" cm="1">
        <f t="array" aca="1" ref="F183" ca="1">F149*INDEX($D$127:$P$127, 0, $C183)*INDEX($D$127:$P$127, 0, F$182)</f>
        <v>9.2178036933454976E-5</v>
      </c>
      <c r="G183" s="142" cm="1">
        <f t="array" aca="1" ref="G183" ca="1">G149*INDEX($D$127:$P$127, 0, $C183)*INDEX($D$127:$P$127, 0, G$182)</f>
        <v>-1.0522338479822123E-3</v>
      </c>
      <c r="H183" s="142" cm="1">
        <f t="array" aca="1" ref="H183" ca="1">H149*INDEX($D$127:$P$127, 0, $C183)*INDEX($D$127:$P$127, 0, H$182)</f>
        <v>-4.0282950608811689E-4</v>
      </c>
      <c r="I183" s="142" cm="1">
        <f t="array" aca="1" ref="I183" ca="1">I149*INDEX($D$127:$P$127, 0, $C183)*INDEX($D$127:$P$127, 0, I$182)</f>
        <v>-1.700623631669992E-3</v>
      </c>
      <c r="J183" s="142" cm="1">
        <f t="array" aca="1" ref="J183" ca="1">J149*INDEX($D$127:$P$127, 0, $C183)*INDEX($D$127:$P$127, 0, J$182)</f>
        <v>-2.0585678332821628E-3</v>
      </c>
      <c r="K183" s="142" cm="1">
        <f t="array" aca="1" ref="K183" ca="1">K149*INDEX($D$127:$P$127, 0, $C183)*INDEX($D$127:$P$127, 0, K$182)</f>
        <v>7.4730873253241561E-4</v>
      </c>
      <c r="L183" s="142" cm="1">
        <f t="array" aca="1" ref="L183" ca="1">L149*INDEX($D$127:$P$127, 0, $C183)*INDEX($D$127:$P$127, 0, L$182)</f>
        <v>4.1495224091999175E-4</v>
      </c>
      <c r="M183" s="142" cm="1">
        <f t="array" aca="1" ref="M183" ca="1">M149*INDEX($D$127:$P$127, 0, $C183)*INDEX($D$127:$P$127, 0, M$182)</f>
        <v>-1.5772260247262479E-3</v>
      </c>
      <c r="N183" s="142" cm="1">
        <f t="array" aca="1" ref="N183" ca="1">N149*INDEX($D$127:$P$127, 0, $C183)*INDEX($D$127:$P$127, 0, N$182)</f>
        <v>-1.3522139670012823E-3</v>
      </c>
      <c r="O183" s="142" cm="1">
        <f t="array" aca="1" ref="O183" ca="1">O149*INDEX($D$127:$P$127, 0, $C183)*INDEX($D$127:$P$127, 0, O$182)</f>
        <v>0</v>
      </c>
      <c r="P183" s="143" cm="1">
        <f t="array" aca="1" ref="P183" ca="1">P149*INDEX($D$127:$P$127, 0, $C183)*INDEX($D$127:$P$127, 0, P$182)</f>
        <v>0</v>
      </c>
      <c r="R183" s="142" cm="1">
        <f t="array" aca="1" ref="R183" ca="1">INDEX($J$40:$J$52, $M$1+1-$C183, 0)</f>
        <v>3.664193176938612E-2</v>
      </c>
      <c r="S183" s="142">
        <f t="shared" ref="S183:S195" ca="1" si="69">S149</f>
        <v>3.664193176938612E-2</v>
      </c>
      <c r="T183" s="132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</row>
    <row r="184" spans="1:35" ht="15.6">
      <c r="A184" s="31"/>
      <c r="B184" s="134"/>
      <c r="C184" s="70">
        <f t="shared" ref="C184:C195" si="70">C183+1</f>
        <v>2</v>
      </c>
      <c r="D184" s="141" cm="1">
        <f t="array" aca="1" ref="D184" ca="1">D150*INDEX($D$127:$P$127, 0, $C184)*INDEX($D$127:$P$127, 0, D$182)</f>
        <v>5.1465325013441969E-4</v>
      </c>
      <c r="E184" s="142" cm="1">
        <f t="array" aca="1" ref="E184" ca="1">E150*INDEX($D$127:$P$127, 0, $C184)*INDEX($D$127:$P$127, 0, E$182)</f>
        <v>2.702499131824955E-2</v>
      </c>
      <c r="F184" s="142" cm="1">
        <f t="array" aca="1" ref="F184" ca="1">F150*INDEX($D$127:$P$127, 0, $C184)*INDEX($D$127:$P$127, 0, F$182)</f>
        <v>-8.1788465893825827E-3</v>
      </c>
      <c r="G184" s="142" cm="1">
        <f t="array" aca="1" ref="G184" ca="1">G150*INDEX($D$127:$P$127, 0, $C184)*INDEX($D$127:$P$127, 0, G$182)</f>
        <v>-1.2024339098495053E-3</v>
      </c>
      <c r="H184" s="142" cm="1">
        <f t="array" aca="1" ref="H184" ca="1">H150*INDEX($D$127:$P$127, 0, $C184)*INDEX($D$127:$P$127, 0, H$182)</f>
        <v>2.1762067378206379E-3</v>
      </c>
      <c r="I184" s="142" cm="1">
        <f t="array" aca="1" ref="I184" ca="1">I150*INDEX($D$127:$P$127, 0, $C184)*INDEX($D$127:$P$127, 0, I$182)</f>
        <v>8.1184634647729365E-4</v>
      </c>
      <c r="J184" s="142" cm="1">
        <f t="array" aca="1" ref="J184" ca="1">J150*INDEX($D$127:$P$127, 0, $C184)*INDEX($D$127:$P$127, 0, J$182)</f>
        <v>-1.00735912599311E-3</v>
      </c>
      <c r="K184" s="142" cm="1">
        <f t="array" aca="1" ref="K184" ca="1">K150*INDEX($D$127:$P$127, 0, $C184)*INDEX($D$127:$P$127, 0, K$182)</f>
        <v>4.9840739793637545E-4</v>
      </c>
      <c r="L184" s="142" cm="1">
        <f t="array" aca="1" ref="L184" ca="1">L150*INDEX($D$127:$P$127, 0, $C184)*INDEX($D$127:$P$127, 0, L$182)</f>
        <v>-3.3531151199847559E-3</v>
      </c>
      <c r="M184" s="142" cm="1">
        <f t="array" aca="1" ref="M184" ca="1">M150*INDEX($D$127:$P$127, 0, $C184)*INDEX($D$127:$P$127, 0, M$182)</f>
        <v>-1.4465350807621141E-3</v>
      </c>
      <c r="N184" s="142" cm="1">
        <f t="array" aca="1" ref="N184" ca="1">N150*INDEX($D$127:$P$127, 0, $C184)*INDEX($D$127:$P$127, 0, N$182)</f>
        <v>1.1336975342815586E-4</v>
      </c>
      <c r="O184" s="142" cm="1">
        <f t="array" aca="1" ref="O184" ca="1">O150*INDEX($D$127:$P$127, 0, $C184)*INDEX($D$127:$P$127, 0, O$182)</f>
        <v>0</v>
      </c>
      <c r="P184" s="143" cm="1">
        <f t="array" aca="1" ref="P184" ca="1">P150*INDEX($D$127:$P$127, 0, $C184)*INDEX($D$127:$P$127, 0, P$182)</f>
        <v>0</v>
      </c>
      <c r="R184" s="142" cm="1">
        <f t="array" aca="1" ref="R184" ca="1">INDEX($J$40:$J$52, $M$1+1-$C184, 0)</f>
        <v>6.3234289715325936E-2</v>
      </c>
      <c r="S184" s="142">
        <f t="shared" ca="1" si="69"/>
        <v>9.9876221484712063E-2</v>
      </c>
      <c r="T184" s="132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</row>
    <row r="185" spans="1:35" ht="15.6">
      <c r="A185" s="31"/>
      <c r="B185" s="134"/>
      <c r="C185" s="70">
        <f t="shared" si="70"/>
        <v>3</v>
      </c>
      <c r="D185" s="141" cm="1">
        <f t="array" aca="1" ref="D185" ca="1">D151*INDEX($D$127:$P$127, 0, $C185)*INDEX($D$127:$P$127, 0, D$182)</f>
        <v>9.2178036933454976E-5</v>
      </c>
      <c r="E185" s="142" cm="1">
        <f t="array" aca="1" ref="E185" ca="1">E151*INDEX($D$127:$P$127, 0, $C185)*INDEX($D$127:$P$127, 0, E$182)</f>
        <v>-8.1788465893825827E-3</v>
      </c>
      <c r="F185" s="142" cm="1">
        <f t="array" aca="1" ref="F185" ca="1">F151*INDEX($D$127:$P$127, 0, $C185)*INDEX($D$127:$P$127, 0, F$182)</f>
        <v>1.1120869080918023E-2</v>
      </c>
      <c r="G185" s="142" cm="1">
        <f t="array" aca="1" ref="G185" ca="1">G151*INDEX($D$127:$P$127, 0, $C185)*INDEX($D$127:$P$127, 0, G$182)</f>
        <v>3.5006972007809228E-3</v>
      </c>
      <c r="H185" s="142" cm="1">
        <f t="array" aca="1" ref="H185" ca="1">H151*INDEX($D$127:$P$127, 0, $C185)*INDEX($D$127:$P$127, 0, H$182)</f>
        <v>-1.2950956480560828E-3</v>
      </c>
      <c r="I185" s="142" cm="1">
        <f t="array" aca="1" ref="I185" ca="1">I151*INDEX($D$127:$P$127, 0, $C185)*INDEX($D$127:$P$127, 0, I$182)</f>
        <v>-7.1936331512548245E-4</v>
      </c>
      <c r="J185" s="142" cm="1">
        <f t="array" aca="1" ref="J185" ca="1">J151*INDEX($D$127:$P$127, 0, $C185)*INDEX($D$127:$P$127, 0, J$182)</f>
        <v>9.9657327300613951E-5</v>
      </c>
      <c r="K185" s="142" cm="1">
        <f t="array" aca="1" ref="K185" ca="1">K151*INDEX($D$127:$P$127, 0, $C185)*INDEX($D$127:$P$127, 0, K$182)</f>
        <v>-1.6476100759951124E-3</v>
      </c>
      <c r="L185" s="142" cm="1">
        <f t="array" aca="1" ref="L185" ca="1">L151*INDEX($D$127:$P$127, 0, $C185)*INDEX($D$127:$P$127, 0, L$182)</f>
        <v>2.2065258919032366E-3</v>
      </c>
      <c r="M185" s="142" cm="1">
        <f t="array" aca="1" ref="M185" ca="1">M151*INDEX($D$127:$P$127, 0, $C185)*INDEX($D$127:$P$127, 0, M$182)</f>
        <v>1.9378965335005043E-3</v>
      </c>
      <c r="N185" s="142" cm="1">
        <f t="array" aca="1" ref="N185" ca="1">N151*INDEX($D$127:$P$127, 0, $C185)*INDEX($D$127:$P$127, 0, N$182)</f>
        <v>5.0650586132410945E-4</v>
      </c>
      <c r="O185" s="142" cm="1">
        <f t="array" aca="1" ref="O185" ca="1">O151*INDEX($D$127:$P$127, 0, $C185)*INDEX($D$127:$P$127, 0, O$182)</f>
        <v>0</v>
      </c>
      <c r="P185" s="143" cm="1">
        <f t="array" aca="1" ref="P185" ca="1">P151*INDEX($D$127:$P$127, 0, $C185)*INDEX($D$127:$P$127, 0, P$182)</f>
        <v>0</v>
      </c>
      <c r="R185" s="142" cm="1">
        <f t="array" aca="1" ref="R185" ca="1">INDEX($J$40:$J$52, $M$1+1-$C185, 0)</f>
        <v>3.925754625770906E-2</v>
      </c>
      <c r="S185" s="142">
        <f t="shared" ca="1" si="69"/>
        <v>0.13913376774242112</v>
      </c>
      <c r="T185" s="132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</row>
    <row r="186" spans="1:35" ht="15.6">
      <c r="A186" s="31"/>
      <c r="B186" s="134"/>
      <c r="C186" s="70">
        <f t="shared" si="70"/>
        <v>4</v>
      </c>
      <c r="D186" s="141" cm="1">
        <f t="array" aca="1" ref="D186" ca="1">D152*INDEX($D$127:$P$127, 0, $C186)*INDEX($D$127:$P$127, 0, D$182)</f>
        <v>-1.0522338479822123E-3</v>
      </c>
      <c r="E186" s="142" cm="1">
        <f t="array" aca="1" ref="E186" ca="1">E152*INDEX($D$127:$P$127, 0, $C186)*INDEX($D$127:$P$127, 0, E$182)</f>
        <v>-1.2024339098495053E-3</v>
      </c>
      <c r="F186" s="142" cm="1">
        <f t="array" aca="1" ref="F186" ca="1">F152*INDEX($D$127:$P$127, 0, $C186)*INDEX($D$127:$P$127, 0, F$182)</f>
        <v>3.5006972007809232E-3</v>
      </c>
      <c r="G186" s="142" cm="1">
        <f t="array" aca="1" ref="G186" ca="1">G152*INDEX($D$127:$P$127, 0, $C186)*INDEX($D$127:$P$127, 0, G$182)</f>
        <v>8.4133141543107411E-3</v>
      </c>
      <c r="H186" s="142" cm="1">
        <f t="array" aca="1" ref="H186" ca="1">H152*INDEX($D$127:$P$127, 0, $C186)*INDEX($D$127:$P$127, 0, H$182)</f>
        <v>2.0411206110665637E-3</v>
      </c>
      <c r="I186" s="142" cm="1">
        <f t="array" aca="1" ref="I186" ca="1">I152*INDEX($D$127:$P$127, 0, $C186)*INDEX($D$127:$P$127, 0, I$182)</f>
        <v>-2.2895975869006951E-3</v>
      </c>
      <c r="J186" s="142" cm="1">
        <f t="array" aca="1" ref="J186" ca="1">J152*INDEX($D$127:$P$127, 0, $C186)*INDEX($D$127:$P$127, 0, J$182)</f>
        <v>-1.2917709463173515E-3</v>
      </c>
      <c r="K186" s="142" cm="1">
        <f t="array" aca="1" ref="K186" ca="1">K152*INDEX($D$127:$P$127, 0, $C186)*INDEX($D$127:$P$127, 0, K$182)</f>
        <v>-2.944670428495513E-4</v>
      </c>
      <c r="L186" s="142" cm="1">
        <f t="array" aca="1" ref="L186" ca="1">L152*INDEX($D$127:$P$127, 0, $C186)*INDEX($D$127:$P$127, 0, L$182)</f>
        <v>2.4575433694348163E-4</v>
      </c>
      <c r="M186" s="142" cm="1">
        <f t="array" aca="1" ref="M186" ca="1">M152*INDEX($D$127:$P$127, 0, $C186)*INDEX($D$127:$P$127, 0, M$182)</f>
        <v>1.0762232644828092E-3</v>
      </c>
      <c r="N186" s="142" cm="1">
        <f t="array" aca="1" ref="N186" ca="1">N152*INDEX($D$127:$P$127, 0, $C186)*INDEX($D$127:$P$127, 0, N$182)</f>
        <v>2.8963313341975948E-4</v>
      </c>
      <c r="O186" s="142" cm="1">
        <f t="array" aca="1" ref="O186" ca="1">O152*INDEX($D$127:$P$127, 0, $C186)*INDEX($D$127:$P$127, 0, O$182)</f>
        <v>0</v>
      </c>
      <c r="P186" s="143" cm="1">
        <f t="array" aca="1" ref="P186" ca="1">P152*INDEX($D$127:$P$127, 0, $C186)*INDEX($D$127:$P$127, 0, P$182)</f>
        <v>0</v>
      </c>
      <c r="R186" s="142" cm="1">
        <f t="array" aca="1" ref="R186" ca="1">INDEX($J$40:$J$52, $M$1+1-$C186, 0)</f>
        <v>7.2436021228858172E-2</v>
      </c>
      <c r="S186" s="142">
        <f t="shared" ca="1" si="69"/>
        <v>0.21156978897127929</v>
      </c>
      <c r="T186" s="132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</row>
    <row r="187" spans="1:35" ht="15.6">
      <c r="A187" s="31"/>
      <c r="B187" s="134"/>
      <c r="C187" s="70">
        <f t="shared" si="70"/>
        <v>5</v>
      </c>
      <c r="D187" s="141" cm="1">
        <f t="array" aca="1" ref="D187" ca="1">D153*INDEX($D$127:$P$127, 0, $C187)*INDEX($D$127:$P$127, 0, D$182)</f>
        <v>-4.0282950608811689E-4</v>
      </c>
      <c r="E187" s="142" cm="1">
        <f t="array" aca="1" ref="E187" ca="1">E153*INDEX($D$127:$P$127, 0, $C187)*INDEX($D$127:$P$127, 0, E$182)</f>
        <v>2.1762067378206383E-3</v>
      </c>
      <c r="F187" s="142" cm="1">
        <f t="array" aca="1" ref="F187" ca="1">F153*INDEX($D$127:$P$127, 0, $C187)*INDEX($D$127:$P$127, 0, F$182)</f>
        <v>-1.2950956480560828E-3</v>
      </c>
      <c r="G187" s="142" cm="1">
        <f t="array" aca="1" ref="G187" ca="1">G153*INDEX($D$127:$P$127, 0, $C187)*INDEX($D$127:$P$127, 0, G$182)</f>
        <v>2.0411206110665637E-3</v>
      </c>
      <c r="H187" s="142" cm="1">
        <f t="array" aca="1" ref="H187" ca="1">H153*INDEX($D$127:$P$127, 0, $C187)*INDEX($D$127:$P$127, 0, H$182)</f>
        <v>2.3078060866602232E-3</v>
      </c>
      <c r="I187" s="142" cm="1">
        <f t="array" aca="1" ref="I187" ca="1">I153*INDEX($D$127:$P$127, 0, $C187)*INDEX($D$127:$P$127, 0, I$182)</f>
        <v>-1.4729757460228826E-3</v>
      </c>
      <c r="J187" s="142" cm="1">
        <f t="array" aca="1" ref="J187" ca="1">J153*INDEX($D$127:$P$127, 0, $C187)*INDEX($D$127:$P$127, 0, J$182)</f>
        <v>-6.4108473195805449E-4</v>
      </c>
      <c r="K187" s="142" cm="1">
        <f t="array" aca="1" ref="K187" ca="1">K153*INDEX($D$127:$P$127, 0, $C187)*INDEX($D$127:$P$127, 0, K$182)</f>
        <v>7.4918754628050381E-4</v>
      </c>
      <c r="L187" s="142" cm="1">
        <f t="array" aca="1" ref="L187" ca="1">L153*INDEX($D$127:$P$127, 0, $C187)*INDEX($D$127:$P$127, 0, L$182)</f>
        <v>-7.6880750563007713E-4</v>
      </c>
      <c r="M187" s="142" cm="1">
        <f t="array" aca="1" ref="M187" ca="1">M153*INDEX($D$127:$P$127, 0, $C187)*INDEX($D$127:$P$127, 0, M$182)</f>
        <v>-1.0964149510345322E-4</v>
      </c>
      <c r="N187" s="142" cm="1">
        <f t="array" aca="1" ref="N187" ca="1">N153*INDEX($D$127:$P$127, 0, $C187)*INDEX($D$127:$P$127, 0, N$182)</f>
        <v>-9.0554666272203371E-5</v>
      </c>
      <c r="O187" s="142" cm="1">
        <f t="array" aca="1" ref="O187" ca="1">O153*INDEX($D$127:$P$127, 0, $C187)*INDEX($D$127:$P$127, 0, O$182)</f>
        <v>0</v>
      </c>
      <c r="P187" s="143" cm="1">
        <f t="array" aca="1" ref="P187" ca="1">P153*INDEX($D$127:$P$127, 0, $C187)*INDEX($D$127:$P$127, 0, P$182)</f>
        <v>0</v>
      </c>
      <c r="R187" s="142" cm="1">
        <f t="array" aca="1" ref="R187" ca="1">INDEX($J$40:$J$52, $M$1+1-$C187, 0)</f>
        <v>6.3017307229440628E-2</v>
      </c>
      <c r="S187" s="142">
        <f t="shared" ca="1" si="69"/>
        <v>0.27458709620071992</v>
      </c>
      <c r="T187" s="132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</row>
    <row r="188" spans="1:35" ht="15.6">
      <c r="A188" s="31"/>
      <c r="B188" s="134"/>
      <c r="C188" s="70">
        <f t="shared" si="70"/>
        <v>6</v>
      </c>
      <c r="D188" s="141" cm="1">
        <f t="array" aca="1" ref="D188" ca="1">D154*INDEX($D$127:$P$127, 0, $C188)*INDEX($D$127:$P$127, 0, D$182)</f>
        <v>-1.700623631669992E-3</v>
      </c>
      <c r="E188" s="142" cm="1">
        <f t="array" aca="1" ref="E188" ca="1">E154*INDEX($D$127:$P$127, 0, $C188)*INDEX($D$127:$P$127, 0, E$182)</f>
        <v>8.1184634647729354E-4</v>
      </c>
      <c r="F188" s="142" cm="1">
        <f t="array" aca="1" ref="F188" ca="1">F154*INDEX($D$127:$P$127, 0, $C188)*INDEX($D$127:$P$127, 0, F$182)</f>
        <v>-7.1936331512548245E-4</v>
      </c>
      <c r="G188" s="142" cm="1">
        <f t="array" aca="1" ref="G188" ca="1">G154*INDEX($D$127:$P$127, 0, $C188)*INDEX($D$127:$P$127, 0, G$182)</f>
        <v>-2.2895975869006951E-3</v>
      </c>
      <c r="H188" s="142" cm="1">
        <f t="array" aca="1" ref="H188" ca="1">H154*INDEX($D$127:$P$127, 0, $C188)*INDEX($D$127:$P$127, 0, H$182)</f>
        <v>-1.4729757460228826E-3</v>
      </c>
      <c r="I188" s="142" cm="1">
        <f t="array" aca="1" ref="I188" ca="1">I154*INDEX($D$127:$P$127, 0, $C188)*INDEX($D$127:$P$127, 0, I$182)</f>
        <v>4.2105959857496895E-3</v>
      </c>
      <c r="J188" s="142" cm="1">
        <f t="array" aca="1" ref="J188" ca="1">J154*INDEX($D$127:$P$127, 0, $C188)*INDEX($D$127:$P$127, 0, J$182)</f>
        <v>-4.4994335458534062E-5</v>
      </c>
      <c r="K188" s="142" cm="1">
        <f t="array" aca="1" ref="K188" ca="1">K154*INDEX($D$127:$P$127, 0, $C188)*INDEX($D$127:$P$127, 0, K$182)</f>
        <v>-8.8905879918132525E-4</v>
      </c>
      <c r="L188" s="142" cm="1">
        <f t="array" aca="1" ref="L188" ca="1">L154*INDEX($D$127:$P$127, 0, $C188)*INDEX($D$127:$P$127, 0, L$182)</f>
        <v>3.9428963003583912E-4</v>
      </c>
      <c r="M188" s="142" cm="1">
        <f t="array" aca="1" ref="M188" ca="1">M154*INDEX($D$127:$P$127, 0, $C188)*INDEX($D$127:$P$127, 0, M$182)</f>
        <v>9.8398754439545794E-4</v>
      </c>
      <c r="N188" s="142" cm="1">
        <f t="array" aca="1" ref="N188" ca="1">N154*INDEX($D$127:$P$127, 0, $C188)*INDEX($D$127:$P$127, 0, N$182)</f>
        <v>6.707092378029669E-4</v>
      </c>
      <c r="O188" s="142" cm="1">
        <f t="array" aca="1" ref="O188" ca="1">O154*INDEX($D$127:$P$127, 0, $C188)*INDEX($D$127:$P$127, 0, O$182)</f>
        <v>0</v>
      </c>
      <c r="P188" s="143" cm="1">
        <f t="array" aca="1" ref="P188" ca="1">P154*INDEX($D$127:$P$127, 0, $C188)*INDEX($D$127:$P$127, 0, P$182)</f>
        <v>0</v>
      </c>
      <c r="R188" s="142" cm="1">
        <f t="array" aca="1" ref="R188" ca="1">INDEX($J$40:$J$52, $M$1+1-$C188, 0)</f>
        <v>4.8566169360334421E-2</v>
      </c>
      <c r="S188" s="142">
        <f t="shared" ca="1" si="69"/>
        <v>0.32315326556105434</v>
      </c>
      <c r="T188" s="132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</row>
    <row r="189" spans="1:35" ht="15.6">
      <c r="A189" s="31"/>
      <c r="B189" s="134"/>
      <c r="C189" s="70">
        <f t="shared" si="70"/>
        <v>7</v>
      </c>
      <c r="D189" s="141" cm="1">
        <f t="array" aca="1" ref="D189" ca="1">D155*INDEX($D$127:$P$127, 0, $C189)*INDEX($D$127:$P$127, 0, D$182)</f>
        <v>-2.0585678332821628E-3</v>
      </c>
      <c r="E189" s="142" cm="1">
        <f t="array" aca="1" ref="E189" ca="1">E155*INDEX($D$127:$P$127, 0, $C189)*INDEX($D$127:$P$127, 0, E$182)</f>
        <v>-1.00735912599311E-3</v>
      </c>
      <c r="F189" s="142" cm="1">
        <f t="array" aca="1" ref="F189" ca="1">F155*INDEX($D$127:$P$127, 0, $C189)*INDEX($D$127:$P$127, 0, F$182)</f>
        <v>9.9657327300613951E-5</v>
      </c>
      <c r="G189" s="142" cm="1">
        <f t="array" aca="1" ref="G189" ca="1">G155*INDEX($D$127:$P$127, 0, $C189)*INDEX($D$127:$P$127, 0, G$182)</f>
        <v>-1.2917709463173515E-3</v>
      </c>
      <c r="H189" s="142" cm="1">
        <f t="array" aca="1" ref="H189" ca="1">H155*INDEX($D$127:$P$127, 0, $C189)*INDEX($D$127:$P$127, 0, H$182)</f>
        <v>-6.410847319580546E-4</v>
      </c>
      <c r="I189" s="142" cm="1">
        <f t="array" aca="1" ref="I189" ca="1">I155*INDEX($D$127:$P$127, 0, $C189)*INDEX($D$127:$P$127, 0, I$182)</f>
        <v>-4.4994335458534055E-5</v>
      </c>
      <c r="J189" s="142" cm="1">
        <f t="array" aca="1" ref="J189" ca="1">J155*INDEX($D$127:$P$127, 0, $C189)*INDEX($D$127:$P$127, 0, J$182)</f>
        <v>3.8509392400965627E-3</v>
      </c>
      <c r="K189" s="142" cm="1">
        <f t="array" aca="1" ref="K189" ca="1">K155*INDEX($D$127:$P$127, 0, $C189)*INDEX($D$127:$P$127, 0, K$182)</f>
        <v>1.2861064835811445E-3</v>
      </c>
      <c r="L189" s="142" cm="1">
        <f t="array" aca="1" ref="L189" ca="1">L155*INDEX($D$127:$P$127, 0, $C189)*INDEX($D$127:$P$127, 0, L$182)</f>
        <v>-6.5311157188579713E-4</v>
      </c>
      <c r="M189" s="142" cm="1">
        <f t="array" aca="1" ref="M189" ca="1">M155*INDEX($D$127:$P$127, 0, $C189)*INDEX($D$127:$P$127, 0, M$182)</f>
        <v>-8.2913116199698862E-4</v>
      </c>
      <c r="N189" s="142" cm="1">
        <f t="array" aca="1" ref="N189" ca="1">N155*INDEX($D$127:$P$127, 0, $C189)*INDEX($D$127:$P$127, 0, N$182)</f>
        <v>1.9233880497766822E-4</v>
      </c>
      <c r="O189" s="142" cm="1">
        <f t="array" aca="1" ref="O189" ca="1">O155*INDEX($D$127:$P$127, 0, $C189)*INDEX($D$127:$P$127, 0, O$182)</f>
        <v>0</v>
      </c>
      <c r="P189" s="143" cm="1">
        <f t="array" aca="1" ref="P189" ca="1">P155*INDEX($D$127:$P$127, 0, $C189)*INDEX($D$127:$P$127, 0, P$182)</f>
        <v>0</v>
      </c>
      <c r="R189" s="142" cm="1">
        <f t="array" aca="1" ref="R189" ca="1">INDEX($J$40:$J$52, $M$1+1-$C189, 0)</f>
        <v>5.4523573825483541E-2</v>
      </c>
      <c r="S189" s="142">
        <f t="shared" ca="1" si="69"/>
        <v>0.3776768393865379</v>
      </c>
      <c r="T189" s="132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</row>
    <row r="190" spans="1:35" ht="15.6">
      <c r="A190" s="31"/>
      <c r="B190" s="134"/>
      <c r="C190" s="70">
        <f t="shared" si="70"/>
        <v>8</v>
      </c>
      <c r="D190" s="141" cm="1">
        <f t="array" aca="1" ref="D190" ca="1">D156*INDEX($D$127:$P$127, 0, $C190)*INDEX($D$127:$P$127, 0, D$182)</f>
        <v>7.4730873253241561E-4</v>
      </c>
      <c r="E190" s="142" cm="1">
        <f t="array" aca="1" ref="E190" ca="1">E156*INDEX($D$127:$P$127, 0, $C190)*INDEX($D$127:$P$127, 0, E$182)</f>
        <v>4.9840739793637545E-4</v>
      </c>
      <c r="F190" s="142" cm="1">
        <f t="array" aca="1" ref="F190" ca="1">F156*INDEX($D$127:$P$127, 0, $C190)*INDEX($D$127:$P$127, 0, F$182)</f>
        <v>-1.6476100759951124E-3</v>
      </c>
      <c r="G190" s="142" cm="1">
        <f t="array" aca="1" ref="G190" ca="1">G156*INDEX($D$127:$P$127, 0, $C190)*INDEX($D$127:$P$127, 0, G$182)</f>
        <v>-2.9446704284955124E-4</v>
      </c>
      <c r="H190" s="142" cm="1">
        <f t="array" aca="1" ref="H190" ca="1">H156*INDEX($D$127:$P$127, 0, $C190)*INDEX($D$127:$P$127, 0, H$182)</f>
        <v>7.4918754628050381E-4</v>
      </c>
      <c r="I190" s="142" cm="1">
        <f t="array" aca="1" ref="I190" ca="1">I156*INDEX($D$127:$P$127, 0, $C190)*INDEX($D$127:$P$127, 0, I$182)</f>
        <v>-8.8905879918132515E-4</v>
      </c>
      <c r="J190" s="142" cm="1">
        <f t="array" aca="1" ref="J190" ca="1">J156*INDEX($D$127:$P$127, 0, $C190)*INDEX($D$127:$P$127, 0, J$182)</f>
        <v>1.2861064835811445E-3</v>
      </c>
      <c r="K190" s="142" cm="1">
        <f t="array" aca="1" ref="K190" ca="1">K156*INDEX($D$127:$P$127, 0, $C190)*INDEX($D$127:$P$127, 0, K$182)</f>
        <v>1.4240494338849244E-3</v>
      </c>
      <c r="L190" s="142" cm="1">
        <f t="array" aca="1" ref="L190" ca="1">L156*INDEX($D$127:$P$127, 0, $C190)*INDEX($D$127:$P$127, 0, L$182)</f>
        <v>-7.9945327306444984E-4</v>
      </c>
      <c r="M190" s="142" cm="1">
        <f t="array" aca="1" ref="M190" ca="1">M156*INDEX($D$127:$P$127, 0, $C190)*INDEX($D$127:$P$127, 0, M$182)</f>
        <v>-1.015585377501246E-3</v>
      </c>
      <c r="N190" s="142" cm="1">
        <f t="array" aca="1" ref="N190" ca="1">N156*INDEX($D$127:$P$127, 0, $C190)*INDEX($D$127:$P$127, 0, N$182)</f>
        <v>-2.7536456962966717E-4</v>
      </c>
      <c r="O190" s="142" cm="1">
        <f t="array" aca="1" ref="O190" ca="1">O156*INDEX($D$127:$P$127, 0, $C190)*INDEX($D$127:$P$127, 0, O$182)</f>
        <v>0</v>
      </c>
      <c r="P190" s="143" cm="1">
        <f t="array" aca="1" ref="P190" ca="1">P156*INDEX($D$127:$P$127, 0, $C190)*INDEX($D$127:$P$127, 0, P$182)</f>
        <v>0</v>
      </c>
      <c r="R190" s="142" cm="1">
        <f t="array" aca="1" ref="R190" ca="1">INDEX($J$40:$J$52, $M$1+1-$C190, 0)</f>
        <v>9.2892573874988588E-2</v>
      </c>
      <c r="S190" s="142">
        <f t="shared" ca="1" si="69"/>
        <v>0.47056941326152646</v>
      </c>
      <c r="T190" s="132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</row>
    <row r="191" spans="1:35" ht="15.6">
      <c r="A191" s="31"/>
      <c r="B191" s="134"/>
      <c r="C191" s="70">
        <f t="shared" si="70"/>
        <v>9</v>
      </c>
      <c r="D191" s="141" cm="1">
        <f t="array" aca="1" ref="D191" ca="1">D157*INDEX($D$127:$P$127, 0, $C191)*INDEX($D$127:$P$127, 0, D$182)</f>
        <v>4.1495224091999175E-4</v>
      </c>
      <c r="E191" s="142" cm="1">
        <f t="array" aca="1" ref="E191" ca="1">E157*INDEX($D$127:$P$127, 0, $C191)*INDEX($D$127:$P$127, 0, E$182)</f>
        <v>-3.3531151199847559E-3</v>
      </c>
      <c r="F191" s="142" cm="1">
        <f t="array" aca="1" ref="F191" ca="1">F157*INDEX($D$127:$P$127, 0, $C191)*INDEX($D$127:$P$127, 0, F$182)</f>
        <v>2.2065258919032366E-3</v>
      </c>
      <c r="G191" s="142" cm="1">
        <f t="array" aca="1" ref="G191" ca="1">G157*INDEX($D$127:$P$127, 0, $C191)*INDEX($D$127:$P$127, 0, G$182)</f>
        <v>2.4575433694348157E-4</v>
      </c>
      <c r="H191" s="142" cm="1">
        <f t="array" aca="1" ref="H191" ca="1">H157*INDEX($D$127:$P$127, 0, $C191)*INDEX($D$127:$P$127, 0, H$182)</f>
        <v>-7.6880750563007724E-4</v>
      </c>
      <c r="I191" s="142" cm="1">
        <f t="array" aca="1" ref="I191" ca="1">I157*INDEX($D$127:$P$127, 0, $C191)*INDEX($D$127:$P$127, 0, I$182)</f>
        <v>3.9428963003583912E-4</v>
      </c>
      <c r="J191" s="142" cm="1">
        <f t="array" aca="1" ref="J191" ca="1">J157*INDEX($D$127:$P$127, 0, $C191)*INDEX($D$127:$P$127, 0, J$182)</f>
        <v>-6.5311157188579713E-4</v>
      </c>
      <c r="K191" s="142" cm="1">
        <f t="array" aca="1" ref="K191" ca="1">K157*INDEX($D$127:$P$127, 0, $C191)*INDEX($D$127:$P$127, 0, K$182)</f>
        <v>-7.9945327306444984E-4</v>
      </c>
      <c r="L191" s="142" cm="1">
        <f t="array" aca="1" ref="L191" ca="1">L157*INDEX($D$127:$P$127, 0, $C191)*INDEX($D$127:$P$127, 0, L$182)</f>
        <v>1.0945143431003775E-3</v>
      </c>
      <c r="M191" s="142" cm="1">
        <f t="array" aca="1" ref="M191" ca="1">M157*INDEX($D$127:$P$127, 0, $C191)*INDEX($D$127:$P$127, 0, M$182)</f>
        <v>9.3631135802089321E-4</v>
      </c>
      <c r="N191" s="142" cm="1">
        <f t="array" aca="1" ref="N191" ca="1">N157*INDEX($D$127:$P$127, 0, $C191)*INDEX($D$127:$P$127, 0, N$182)</f>
        <v>2.2871445833804271E-4</v>
      </c>
      <c r="O191" s="142" cm="1">
        <f t="array" aca="1" ref="O191" ca="1">O157*INDEX($D$127:$P$127, 0, $C191)*INDEX($D$127:$P$127, 0, O$182)</f>
        <v>0</v>
      </c>
      <c r="P191" s="143" cm="1">
        <f t="array" aca="1" ref="P191" ca="1">P157*INDEX($D$127:$P$127, 0, $C191)*INDEX($D$127:$P$127, 0, P$182)</f>
        <v>0</v>
      </c>
      <c r="R191" s="142" cm="1">
        <f t="array" aca="1" ref="R191" ca="1">INDEX($J$40:$J$52, $M$1+1-$C191, 0)</f>
        <v>0.13209627573541796</v>
      </c>
      <c r="S191" s="142">
        <f t="shared" ca="1" si="69"/>
        <v>0.60266568899694439</v>
      </c>
      <c r="T191" s="132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</row>
    <row r="192" spans="1:35" ht="15.6">
      <c r="A192" s="31"/>
      <c r="B192" s="134"/>
      <c r="C192" s="70">
        <f t="shared" si="70"/>
        <v>10</v>
      </c>
      <c r="D192" s="141" cm="1">
        <f t="array" aca="1" ref="D192" ca="1">D158*INDEX($D$127:$P$127, 0, $C192)*INDEX($D$127:$P$127, 0, D$182)</f>
        <v>-1.5772260247262479E-3</v>
      </c>
      <c r="E192" s="142" cm="1">
        <f t="array" aca="1" ref="E192" ca="1">E158*INDEX($D$127:$P$127, 0, $C192)*INDEX($D$127:$P$127, 0, E$182)</f>
        <v>-1.4465350807621139E-3</v>
      </c>
      <c r="F192" s="142" cm="1">
        <f t="array" aca="1" ref="F192" ca="1">F158*INDEX($D$127:$P$127, 0, $C192)*INDEX($D$127:$P$127, 0, F$182)</f>
        <v>1.9378965335005041E-3</v>
      </c>
      <c r="G192" s="142" cm="1">
        <f t="array" aca="1" ref="G192" ca="1">G158*INDEX($D$127:$P$127, 0, $C192)*INDEX($D$127:$P$127, 0, G$182)</f>
        <v>1.0762232644828092E-3</v>
      </c>
      <c r="H192" s="142" cm="1">
        <f t="array" aca="1" ref="H192" ca="1">H158*INDEX($D$127:$P$127, 0, $C192)*INDEX($D$127:$P$127, 0, H$182)</f>
        <v>-1.0964149510345321E-4</v>
      </c>
      <c r="I192" s="142" cm="1">
        <f t="array" aca="1" ref="I192" ca="1">I158*INDEX($D$127:$P$127, 0, $C192)*INDEX($D$127:$P$127, 0, I$182)</f>
        <v>9.8398754439545794E-4</v>
      </c>
      <c r="J192" s="142" cm="1">
        <f t="array" aca="1" ref="J192" ca="1">J158*INDEX($D$127:$P$127, 0, $C192)*INDEX($D$127:$P$127, 0, J$182)</f>
        <v>-8.2913116199698873E-4</v>
      </c>
      <c r="K192" s="142" cm="1">
        <f t="array" aca="1" ref="K192" ca="1">K158*INDEX($D$127:$P$127, 0, $C192)*INDEX($D$127:$P$127, 0, K$182)</f>
        <v>-1.015585377501246E-3</v>
      </c>
      <c r="L192" s="142" cm="1">
        <f t="array" aca="1" ref="L192" ca="1">L158*INDEX($D$127:$P$127, 0, $C192)*INDEX($D$127:$P$127, 0, L$182)</f>
        <v>9.363113580208931E-4</v>
      </c>
      <c r="M192" s="142" cm="1">
        <f t="array" aca="1" ref="M192" ca="1">M158*INDEX($D$127:$P$127, 0, $C192)*INDEX($D$127:$P$127, 0, M$182)</f>
        <v>1.6069429880054102E-3</v>
      </c>
      <c r="N192" s="142" cm="1">
        <f t="array" aca="1" ref="N192" ca="1">N158*INDEX($D$127:$P$127, 0, $C192)*INDEX($D$127:$P$127, 0, N$182)</f>
        <v>6.6685531695952942E-4</v>
      </c>
      <c r="O192" s="142" cm="1">
        <f t="array" aca="1" ref="O192" ca="1">O158*INDEX($D$127:$P$127, 0, $C192)*INDEX($D$127:$P$127, 0, O$182)</f>
        <v>0</v>
      </c>
      <c r="P192" s="143" cm="1">
        <f t="array" aca="1" ref="P192" ca="1">P158*INDEX($D$127:$P$127, 0, $C192)*INDEX($D$127:$P$127, 0, P$182)</f>
        <v>0</v>
      </c>
      <c r="R192" s="142" cm="1">
        <f t="array" aca="1" ref="R192" ca="1">INDEX($J$40:$J$52, $M$1+1-$C192, 0)</f>
        <v>0.12833419155855946</v>
      </c>
      <c r="S192" s="142">
        <f t="shared" ca="1" si="69"/>
        <v>0.7309998805555038</v>
      </c>
      <c r="T192" s="132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</row>
    <row r="193" spans="1:35" ht="15.6">
      <c r="A193" s="31"/>
      <c r="B193" s="134"/>
      <c r="C193" s="70">
        <f t="shared" si="70"/>
        <v>11</v>
      </c>
      <c r="D193" s="141" cm="1">
        <f t="array" aca="1" ref="D193" ca="1">D159*INDEX($D$127:$P$127, 0, $C193)*INDEX($D$127:$P$127, 0, D$182)</f>
        <v>-1.3522139670012823E-3</v>
      </c>
      <c r="E193" s="142" cm="1">
        <f t="array" aca="1" ref="E193" ca="1">E159*INDEX($D$127:$P$127, 0, $C193)*INDEX($D$127:$P$127, 0, E$182)</f>
        <v>1.1336975342815586E-4</v>
      </c>
      <c r="F193" s="142" cm="1">
        <f t="array" aca="1" ref="F193" ca="1">F159*INDEX($D$127:$P$127, 0, $C193)*INDEX($D$127:$P$127, 0, F$182)</f>
        <v>5.0650586132410956E-4</v>
      </c>
      <c r="G193" s="142" cm="1">
        <f t="array" aca="1" ref="G193" ca="1">G159*INDEX($D$127:$P$127, 0, $C193)*INDEX($D$127:$P$127, 0, G$182)</f>
        <v>2.8963313341975948E-4</v>
      </c>
      <c r="H193" s="142" cm="1">
        <f t="array" aca="1" ref="H193" ca="1">H159*INDEX($D$127:$P$127, 0, $C193)*INDEX($D$127:$P$127, 0, H$182)</f>
        <v>-9.0554666272203371E-5</v>
      </c>
      <c r="I193" s="142" cm="1">
        <f t="array" aca="1" ref="I193" ca="1">I159*INDEX($D$127:$P$127, 0, $C193)*INDEX($D$127:$P$127, 0, I$182)</f>
        <v>6.707092378029669E-4</v>
      </c>
      <c r="J193" s="142" cm="1">
        <f t="array" aca="1" ref="J193" ca="1">J159*INDEX($D$127:$P$127, 0, $C193)*INDEX($D$127:$P$127, 0, J$182)</f>
        <v>1.923388049776682E-4</v>
      </c>
      <c r="K193" s="142" cm="1">
        <f t="array" aca="1" ref="K193" ca="1">K159*INDEX($D$127:$P$127, 0, $C193)*INDEX($D$127:$P$127, 0, K$182)</f>
        <v>-2.7536456962966717E-4</v>
      </c>
      <c r="L193" s="142" cm="1">
        <f t="array" aca="1" ref="L193" ca="1">L159*INDEX($D$127:$P$127, 0, $C193)*INDEX($D$127:$P$127, 0, L$182)</f>
        <v>2.2871445833804271E-4</v>
      </c>
      <c r="M193" s="142" cm="1">
        <f t="array" aca="1" ref="M193" ca="1">M159*INDEX($D$127:$P$127, 0, $C193)*INDEX($D$127:$P$127, 0, M$182)</f>
        <v>6.6685531695952942E-4</v>
      </c>
      <c r="N193" s="142" cm="1">
        <f t="array" aca="1" ref="N193" ca="1">N159*INDEX($D$127:$P$127, 0, $C193)*INDEX($D$127:$P$127, 0, N$182)</f>
        <v>4.2215854387670404E-4</v>
      </c>
      <c r="O193" s="142" cm="1">
        <f t="array" aca="1" ref="O193" ca="1">O159*INDEX($D$127:$P$127, 0, $C193)*INDEX($D$127:$P$127, 0, O$182)</f>
        <v>0</v>
      </c>
      <c r="P193" s="143" cm="1">
        <f t="array" aca="1" ref="P193" ca="1">P159*INDEX($D$127:$P$127, 0, $C193)*INDEX($D$127:$P$127, 0, P$182)</f>
        <v>0</v>
      </c>
      <c r="R193" s="142" cm="1">
        <f t="array" aca="1" ref="R193" ca="1">INDEX($J$40:$J$52, $M$1+1-$C193, 0)</f>
        <v>9.6713187857338498E-2</v>
      </c>
      <c r="S193" s="142">
        <f t="shared" ca="1" si="69"/>
        <v>0.82771306841284231</v>
      </c>
      <c r="T193" s="132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</row>
    <row r="194" spans="1:35" ht="15.6">
      <c r="A194" s="31"/>
      <c r="B194" s="134"/>
      <c r="C194" s="70">
        <f t="shared" si="70"/>
        <v>12</v>
      </c>
      <c r="D194" s="141" cm="1">
        <f t="array" aca="1" ref="D194" ca="1">D160*INDEX($D$127:$P$127, 0, $C194)*INDEX($D$127:$P$127, 0, D$182)</f>
        <v>0</v>
      </c>
      <c r="E194" s="142" cm="1">
        <f t="array" aca="1" ref="E194" ca="1">E160*INDEX($D$127:$P$127, 0, $C194)*INDEX($D$127:$P$127, 0, E$182)</f>
        <v>0</v>
      </c>
      <c r="F194" s="142" cm="1">
        <f t="array" aca="1" ref="F194" ca="1">F160*INDEX($D$127:$P$127, 0, $C194)*INDEX($D$127:$P$127, 0, F$182)</f>
        <v>0</v>
      </c>
      <c r="G194" s="142" cm="1">
        <f t="array" aca="1" ref="G194" ca="1">G160*INDEX($D$127:$P$127, 0, $C194)*INDEX($D$127:$P$127, 0, G$182)</f>
        <v>0</v>
      </c>
      <c r="H194" s="142" cm="1">
        <f t="array" aca="1" ref="H194" ca="1">H160*INDEX($D$127:$P$127, 0, $C194)*INDEX($D$127:$P$127, 0, H$182)</f>
        <v>0</v>
      </c>
      <c r="I194" s="142" cm="1">
        <f t="array" aca="1" ref="I194" ca="1">I160*INDEX($D$127:$P$127, 0, $C194)*INDEX($D$127:$P$127, 0, I$182)</f>
        <v>0</v>
      </c>
      <c r="J194" s="142" cm="1">
        <f t="array" aca="1" ref="J194" ca="1">J160*INDEX($D$127:$P$127, 0, $C194)*INDEX($D$127:$P$127, 0, J$182)</f>
        <v>0</v>
      </c>
      <c r="K194" s="142" cm="1">
        <f t="array" aca="1" ref="K194" ca="1">K160*INDEX($D$127:$P$127, 0, $C194)*INDEX($D$127:$P$127, 0, K$182)</f>
        <v>0</v>
      </c>
      <c r="L194" s="142" cm="1">
        <f t="array" aca="1" ref="L194" ca="1">L160*INDEX($D$127:$P$127, 0, $C194)*INDEX($D$127:$P$127, 0, L$182)</f>
        <v>0</v>
      </c>
      <c r="M194" s="142" cm="1">
        <f t="array" aca="1" ref="M194" ca="1">M160*INDEX($D$127:$P$127, 0, $C194)*INDEX($D$127:$P$127, 0, M$182)</f>
        <v>0</v>
      </c>
      <c r="N194" s="142" cm="1">
        <f t="array" aca="1" ref="N194" ca="1">N160*INDEX($D$127:$P$127, 0, $C194)*INDEX($D$127:$P$127, 0, N$182)</f>
        <v>0</v>
      </c>
      <c r="O194" s="142" cm="1">
        <f t="array" aca="1" ref="O194" ca="1">O160*INDEX($D$127:$P$127, 0, $C194)*INDEX($D$127:$P$127, 0, O$182)</f>
        <v>0</v>
      </c>
      <c r="P194" s="143" cm="1">
        <f t="array" aca="1" ref="P194" ca="1">P160*INDEX($D$127:$P$127, 0, $C194)*INDEX($D$127:$P$127, 0, P$182)</f>
        <v>0</v>
      </c>
      <c r="R194" s="142" cm="1">
        <f t="array" aca="1" ref="R194" ca="1">INDEX($J$40:$J$52, $M$1+1-$C194, 0)</f>
        <v>9.9608578455584587E-2</v>
      </c>
      <c r="S194" s="142">
        <f t="shared" ca="1" si="69"/>
        <v>0.92732164686842689</v>
      </c>
      <c r="T194" s="132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</row>
    <row r="195" spans="1:35" ht="15.6">
      <c r="B195" s="134"/>
      <c r="C195" s="73">
        <f t="shared" si="70"/>
        <v>13</v>
      </c>
      <c r="D195" s="146" cm="1">
        <f t="array" aca="1" ref="D195" ca="1">D161*INDEX($D$127:$P$127, 0, $C195)*INDEX($D$127:$P$127, 0, D$182)</f>
        <v>0</v>
      </c>
      <c r="E195" s="144" cm="1">
        <f t="array" aca="1" ref="E195" ca="1">E161*INDEX($D$127:$P$127, 0, $C195)*INDEX($D$127:$P$127, 0, E$182)</f>
        <v>0</v>
      </c>
      <c r="F195" s="144" cm="1">
        <f t="array" aca="1" ref="F195" ca="1">F161*INDEX($D$127:$P$127, 0, $C195)*INDEX($D$127:$P$127, 0, F$182)</f>
        <v>0</v>
      </c>
      <c r="G195" s="144" cm="1">
        <f t="array" aca="1" ref="G195" ca="1">G161*INDEX($D$127:$P$127, 0, $C195)*INDEX($D$127:$P$127, 0, G$182)</f>
        <v>0</v>
      </c>
      <c r="H195" s="144" cm="1">
        <f t="array" aca="1" ref="H195" ca="1">H161*INDEX($D$127:$P$127, 0, $C195)*INDEX($D$127:$P$127, 0, H$182)</f>
        <v>0</v>
      </c>
      <c r="I195" s="144" cm="1">
        <f t="array" aca="1" ref="I195" ca="1">I161*INDEX($D$127:$P$127, 0, $C195)*INDEX($D$127:$P$127, 0, I$182)</f>
        <v>0</v>
      </c>
      <c r="J195" s="144" cm="1">
        <f t="array" aca="1" ref="J195" ca="1">J161*INDEX($D$127:$P$127, 0, $C195)*INDEX($D$127:$P$127, 0, J$182)</f>
        <v>0</v>
      </c>
      <c r="K195" s="144" cm="1">
        <f t="array" aca="1" ref="K195" ca="1">K161*INDEX($D$127:$P$127, 0, $C195)*INDEX($D$127:$P$127, 0, K$182)</f>
        <v>0</v>
      </c>
      <c r="L195" s="144" cm="1">
        <f t="array" aca="1" ref="L195" ca="1">L161*INDEX($D$127:$P$127, 0, $C195)*INDEX($D$127:$P$127, 0, L$182)</f>
        <v>0</v>
      </c>
      <c r="M195" s="144" cm="1">
        <f t="array" aca="1" ref="M195" ca="1">M161*INDEX($D$127:$P$127, 0, $C195)*INDEX($D$127:$P$127, 0, M$182)</f>
        <v>0</v>
      </c>
      <c r="N195" s="144" cm="1">
        <f t="array" aca="1" ref="N195" ca="1">N161*INDEX($D$127:$P$127, 0, $C195)*INDEX($D$127:$P$127, 0, N$182)</f>
        <v>0</v>
      </c>
      <c r="O195" s="144" cm="1">
        <f t="array" aca="1" ref="O195" ca="1">O161*INDEX($D$127:$P$127, 0, $C195)*INDEX($D$127:$P$127, 0, O$182)</f>
        <v>0</v>
      </c>
      <c r="P195" s="145" cm="1">
        <f t="array" aca="1" ref="P195" ca="1">P161*INDEX($D$127:$P$127, 0, $C195)*INDEX($D$127:$P$127, 0, P$182)</f>
        <v>0</v>
      </c>
      <c r="R195" s="142" cm="1">
        <f t="array" aca="1" ref="R195" ca="1">INDEX($J$40:$J$52, $M$1+1-$C195, 0)</f>
        <v>7.2678353131573128E-2</v>
      </c>
      <c r="S195" s="142">
        <f t="shared" ca="1" si="69"/>
        <v>1</v>
      </c>
      <c r="T195" s="132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</row>
    <row r="196" spans="1:35">
      <c r="P196" s="107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</row>
    <row r="197" spans="1:35">
      <c r="Q197" s="107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</row>
    <row r="198" spans="1:35">
      <c r="Q198" s="107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</row>
    <row r="199" spans="1:35">
      <c r="Q199" s="107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</row>
    <row r="200" spans="1:35">
      <c r="Q200" s="107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</row>
    <row r="201" spans="1:35">
      <c r="Q201" s="107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</row>
    <row r="202" spans="1:35">
      <c r="Q202" s="107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</row>
  </sheetData>
  <conditionalFormatting sqref="D109:P109">
    <cfRule type="cellIs" dxfId="37" priority="16" stopIfTrue="1" operator="lessThan">
      <formula>1</formula>
    </cfRule>
  </conditionalFormatting>
  <conditionalFormatting sqref="D149:O161 D166:O177 D183:O194 T183:T195 T149:T161 T132:T144">
    <cfRule type="expression" dxfId="36" priority="15">
      <formula>$C132=D$182</formula>
    </cfRule>
  </conditionalFormatting>
  <conditionalFormatting sqref="D91:AH91 Q92:AH92">
    <cfRule type="cellIs" dxfId="35" priority="14" stopIfTrue="1" operator="lessThan">
      <formula>1</formula>
    </cfRule>
  </conditionalFormatting>
  <conditionalFormatting sqref="P149:P161">
    <cfRule type="expression" dxfId="34" priority="13">
      <formula>$C149=P$182</formula>
    </cfRule>
  </conditionalFormatting>
  <conditionalFormatting sqref="P166:P177">
    <cfRule type="expression" dxfId="33" priority="12">
      <formula>$C166=P$182</formula>
    </cfRule>
  </conditionalFormatting>
  <conditionalFormatting sqref="P183:P194">
    <cfRule type="expression" dxfId="32" priority="11">
      <formula>$C183=P$182</formula>
    </cfRule>
  </conditionalFormatting>
  <conditionalFormatting sqref="D178:O178">
    <cfRule type="expression" dxfId="31" priority="10">
      <formula>$C178=D$182</formula>
    </cfRule>
  </conditionalFormatting>
  <conditionalFormatting sqref="P178">
    <cfRule type="expression" dxfId="30" priority="9">
      <formula>$C178=P$182</formula>
    </cfRule>
  </conditionalFormatting>
  <conditionalFormatting sqref="D195:O195">
    <cfRule type="expression" dxfId="29" priority="8">
      <formula>$C195=D$182</formula>
    </cfRule>
  </conditionalFormatting>
  <conditionalFormatting sqref="P195">
    <cfRule type="expression" dxfId="28" priority="7">
      <formula>$C195=P$182</formula>
    </cfRule>
  </conditionalFormatting>
  <conditionalFormatting sqref="R166:T178">
    <cfRule type="expression" dxfId="27" priority="6">
      <formula>$C166=R$182</formula>
    </cfRule>
  </conditionalFormatting>
  <conditionalFormatting sqref="D132:O144">
    <cfRule type="expression" dxfId="26" priority="5">
      <formula>$C132=D$182</formula>
    </cfRule>
  </conditionalFormatting>
  <conditionalFormatting sqref="P132:P144">
    <cfRule type="expression" dxfId="25" priority="4">
      <formula>$C132=P$182</formula>
    </cfRule>
  </conditionalFormatting>
  <conditionalFormatting sqref="R183:S195">
    <cfRule type="expression" dxfId="24" priority="3">
      <formula>$C183=R$182</formula>
    </cfRule>
  </conditionalFormatting>
  <conditionalFormatting sqref="R149:S161">
    <cfRule type="expression" dxfId="23" priority="2">
      <formula>$C149=R$182</formula>
    </cfRule>
  </conditionalFormatting>
  <conditionalFormatting sqref="R132:S144">
    <cfRule type="expression" dxfId="22" priority="1">
      <formula>$C132=R$182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D3187-0A8A-4737-9C16-90ECA8E31664}">
  <sheetPr codeName="Sheet24">
    <tabColor theme="9" tint="0.79998168889431442"/>
    <pageSetUpPr fitToPage="1"/>
  </sheetPr>
  <dimension ref="A1:AO94"/>
  <sheetViews>
    <sheetView zoomScaleNormal="100" workbookViewId="0">
      <selection activeCell="D27" sqref="D27"/>
    </sheetView>
  </sheetViews>
  <sheetFormatPr defaultRowHeight="15"/>
  <cols>
    <col min="1" max="1" width="10.42578125" style="105" customWidth="1"/>
    <col min="2" max="2" width="10.85546875" style="106" customWidth="1"/>
    <col min="3" max="3" width="14.5703125" style="40" customWidth="1"/>
    <col min="4" max="4" width="13.28515625" style="55" customWidth="1"/>
    <col min="5" max="5" width="14" style="55" customWidth="1"/>
    <col min="6" max="6" width="14.28515625" style="55" customWidth="1"/>
    <col min="7" max="7" width="15.28515625" style="55" customWidth="1"/>
    <col min="8" max="8" width="13.7109375" style="55" customWidth="1"/>
    <col min="9" max="10" width="13.7109375" style="55" bestFit="1" customWidth="1"/>
    <col min="11" max="11" width="13.7109375" style="55" customWidth="1"/>
    <col min="12" max="12" width="14" style="55" customWidth="1"/>
    <col min="13" max="13" width="12.7109375" style="55" customWidth="1"/>
    <col min="14" max="14" width="13.5703125" style="55" customWidth="1"/>
    <col min="15" max="15" width="14.7109375" style="55" customWidth="1"/>
    <col min="16" max="16" width="13.7109375" style="55" customWidth="1"/>
    <col min="17" max="17" width="13.28515625" style="55" bestFit="1" customWidth="1"/>
    <col min="18" max="18" width="13.28515625" style="55" customWidth="1"/>
    <col min="19" max="21" width="11.5703125" style="55" bestFit="1" customWidth="1"/>
    <col min="22" max="27" width="12.7109375" style="55" bestFit="1" customWidth="1"/>
    <col min="28" max="29" width="14" style="55" bestFit="1" customWidth="1"/>
    <col min="30" max="32" width="15.7109375" style="55" bestFit="1" customWidth="1"/>
    <col min="33" max="33" width="16.7109375" style="55" bestFit="1" customWidth="1"/>
    <col min="34" max="34" width="13.28515625" style="107" customWidth="1"/>
    <col min="35" max="37" width="13.28515625" style="40" customWidth="1"/>
    <col min="38" max="260" width="8.7109375" style="40"/>
    <col min="261" max="261" width="14.7109375" style="40" customWidth="1"/>
    <col min="262" max="265" width="16.42578125" style="40" customWidth="1"/>
    <col min="266" max="266" width="19" style="40" customWidth="1"/>
    <col min="267" max="287" width="16.42578125" style="40" customWidth="1"/>
    <col min="288" max="516" width="8.7109375" style="40"/>
    <col min="517" max="517" width="14.7109375" style="40" customWidth="1"/>
    <col min="518" max="521" width="16.42578125" style="40" customWidth="1"/>
    <col min="522" max="522" width="19" style="40" customWidth="1"/>
    <col min="523" max="543" width="16.42578125" style="40" customWidth="1"/>
    <col min="544" max="772" width="8.7109375" style="40"/>
    <col min="773" max="773" width="14.7109375" style="40" customWidth="1"/>
    <col min="774" max="777" width="16.42578125" style="40" customWidth="1"/>
    <col min="778" max="778" width="19" style="40" customWidth="1"/>
    <col min="779" max="799" width="16.42578125" style="40" customWidth="1"/>
    <col min="800" max="1028" width="8.7109375" style="40"/>
    <col min="1029" max="1029" width="14.7109375" style="40" customWidth="1"/>
    <col min="1030" max="1033" width="16.42578125" style="40" customWidth="1"/>
    <col min="1034" max="1034" width="19" style="40" customWidth="1"/>
    <col min="1035" max="1055" width="16.42578125" style="40" customWidth="1"/>
    <col min="1056" max="1284" width="8.7109375" style="40"/>
    <col min="1285" max="1285" width="14.7109375" style="40" customWidth="1"/>
    <col min="1286" max="1289" width="16.42578125" style="40" customWidth="1"/>
    <col min="1290" max="1290" width="19" style="40" customWidth="1"/>
    <col min="1291" max="1311" width="16.42578125" style="40" customWidth="1"/>
    <col min="1312" max="1540" width="8.7109375" style="40"/>
    <col min="1541" max="1541" width="14.7109375" style="40" customWidth="1"/>
    <col min="1542" max="1545" width="16.42578125" style="40" customWidth="1"/>
    <col min="1546" max="1546" width="19" style="40" customWidth="1"/>
    <col min="1547" max="1567" width="16.42578125" style="40" customWidth="1"/>
    <col min="1568" max="1796" width="8.7109375" style="40"/>
    <col min="1797" max="1797" width="14.7109375" style="40" customWidth="1"/>
    <col min="1798" max="1801" width="16.42578125" style="40" customWidth="1"/>
    <col min="1802" max="1802" width="19" style="40" customWidth="1"/>
    <col min="1803" max="1823" width="16.42578125" style="40" customWidth="1"/>
    <col min="1824" max="2052" width="8.7109375" style="40"/>
    <col min="2053" max="2053" width="14.7109375" style="40" customWidth="1"/>
    <col min="2054" max="2057" width="16.42578125" style="40" customWidth="1"/>
    <col min="2058" max="2058" width="19" style="40" customWidth="1"/>
    <col min="2059" max="2079" width="16.42578125" style="40" customWidth="1"/>
    <col min="2080" max="2308" width="8.7109375" style="40"/>
    <col min="2309" max="2309" width="14.7109375" style="40" customWidth="1"/>
    <col min="2310" max="2313" width="16.42578125" style="40" customWidth="1"/>
    <col min="2314" max="2314" width="19" style="40" customWidth="1"/>
    <col min="2315" max="2335" width="16.42578125" style="40" customWidth="1"/>
    <col min="2336" max="2564" width="8.7109375" style="40"/>
    <col min="2565" max="2565" width="14.7109375" style="40" customWidth="1"/>
    <col min="2566" max="2569" width="16.42578125" style="40" customWidth="1"/>
    <col min="2570" max="2570" width="19" style="40" customWidth="1"/>
    <col min="2571" max="2591" width="16.42578125" style="40" customWidth="1"/>
    <col min="2592" max="2820" width="8.7109375" style="40"/>
    <col min="2821" max="2821" width="14.7109375" style="40" customWidth="1"/>
    <col min="2822" max="2825" width="16.42578125" style="40" customWidth="1"/>
    <col min="2826" max="2826" width="19" style="40" customWidth="1"/>
    <col min="2827" max="2847" width="16.42578125" style="40" customWidth="1"/>
    <col min="2848" max="3076" width="8.7109375" style="40"/>
    <col min="3077" max="3077" width="14.7109375" style="40" customWidth="1"/>
    <col min="3078" max="3081" width="16.42578125" style="40" customWidth="1"/>
    <col min="3082" max="3082" width="19" style="40" customWidth="1"/>
    <col min="3083" max="3103" width="16.42578125" style="40" customWidth="1"/>
    <col min="3104" max="3332" width="8.7109375" style="40"/>
    <col min="3333" max="3333" width="14.7109375" style="40" customWidth="1"/>
    <col min="3334" max="3337" width="16.42578125" style="40" customWidth="1"/>
    <col min="3338" max="3338" width="19" style="40" customWidth="1"/>
    <col min="3339" max="3359" width="16.42578125" style="40" customWidth="1"/>
    <col min="3360" max="3588" width="8.7109375" style="40"/>
    <col min="3589" max="3589" width="14.7109375" style="40" customWidth="1"/>
    <col min="3590" max="3593" width="16.42578125" style="40" customWidth="1"/>
    <col min="3594" max="3594" width="19" style="40" customWidth="1"/>
    <col min="3595" max="3615" width="16.42578125" style="40" customWidth="1"/>
    <col min="3616" max="3844" width="8.7109375" style="40"/>
    <col min="3845" max="3845" width="14.7109375" style="40" customWidth="1"/>
    <col min="3846" max="3849" width="16.42578125" style="40" customWidth="1"/>
    <col min="3850" max="3850" width="19" style="40" customWidth="1"/>
    <col min="3851" max="3871" width="16.42578125" style="40" customWidth="1"/>
    <col min="3872" max="4100" width="8.7109375" style="40"/>
    <col min="4101" max="4101" width="14.7109375" style="40" customWidth="1"/>
    <col min="4102" max="4105" width="16.42578125" style="40" customWidth="1"/>
    <col min="4106" max="4106" width="19" style="40" customWidth="1"/>
    <col min="4107" max="4127" width="16.42578125" style="40" customWidth="1"/>
    <col min="4128" max="4356" width="8.7109375" style="40"/>
    <col min="4357" max="4357" width="14.7109375" style="40" customWidth="1"/>
    <col min="4358" max="4361" width="16.42578125" style="40" customWidth="1"/>
    <col min="4362" max="4362" width="19" style="40" customWidth="1"/>
    <col min="4363" max="4383" width="16.42578125" style="40" customWidth="1"/>
    <col min="4384" max="4612" width="8.7109375" style="40"/>
    <col min="4613" max="4613" width="14.7109375" style="40" customWidth="1"/>
    <col min="4614" max="4617" width="16.42578125" style="40" customWidth="1"/>
    <col min="4618" max="4618" width="19" style="40" customWidth="1"/>
    <col min="4619" max="4639" width="16.42578125" style="40" customWidth="1"/>
    <col min="4640" max="4868" width="8.7109375" style="40"/>
    <col min="4869" max="4869" width="14.7109375" style="40" customWidth="1"/>
    <col min="4870" max="4873" width="16.42578125" style="40" customWidth="1"/>
    <col min="4874" max="4874" width="19" style="40" customWidth="1"/>
    <col min="4875" max="4895" width="16.42578125" style="40" customWidth="1"/>
    <col min="4896" max="5124" width="8.7109375" style="40"/>
    <col min="5125" max="5125" width="14.7109375" style="40" customWidth="1"/>
    <col min="5126" max="5129" width="16.42578125" style="40" customWidth="1"/>
    <col min="5130" max="5130" width="19" style="40" customWidth="1"/>
    <col min="5131" max="5151" width="16.42578125" style="40" customWidth="1"/>
    <col min="5152" max="5380" width="8.7109375" style="40"/>
    <col min="5381" max="5381" width="14.7109375" style="40" customWidth="1"/>
    <col min="5382" max="5385" width="16.42578125" style="40" customWidth="1"/>
    <col min="5386" max="5386" width="19" style="40" customWidth="1"/>
    <col min="5387" max="5407" width="16.42578125" style="40" customWidth="1"/>
    <col min="5408" max="5636" width="8.7109375" style="40"/>
    <col min="5637" max="5637" width="14.7109375" style="40" customWidth="1"/>
    <col min="5638" max="5641" width="16.42578125" style="40" customWidth="1"/>
    <col min="5642" max="5642" width="19" style="40" customWidth="1"/>
    <col min="5643" max="5663" width="16.42578125" style="40" customWidth="1"/>
    <col min="5664" max="5892" width="8.7109375" style="40"/>
    <col min="5893" max="5893" width="14.7109375" style="40" customWidth="1"/>
    <col min="5894" max="5897" width="16.42578125" style="40" customWidth="1"/>
    <col min="5898" max="5898" width="19" style="40" customWidth="1"/>
    <col min="5899" max="5919" width="16.42578125" style="40" customWidth="1"/>
    <col min="5920" max="6148" width="8.7109375" style="40"/>
    <col min="6149" max="6149" width="14.7109375" style="40" customWidth="1"/>
    <col min="6150" max="6153" width="16.42578125" style="40" customWidth="1"/>
    <col min="6154" max="6154" width="19" style="40" customWidth="1"/>
    <col min="6155" max="6175" width="16.42578125" style="40" customWidth="1"/>
    <col min="6176" max="6404" width="8.7109375" style="40"/>
    <col min="6405" max="6405" width="14.7109375" style="40" customWidth="1"/>
    <col min="6406" max="6409" width="16.42578125" style="40" customWidth="1"/>
    <col min="6410" max="6410" width="19" style="40" customWidth="1"/>
    <col min="6411" max="6431" width="16.42578125" style="40" customWidth="1"/>
    <col min="6432" max="6660" width="8.7109375" style="40"/>
    <col min="6661" max="6661" width="14.7109375" style="40" customWidth="1"/>
    <col min="6662" max="6665" width="16.42578125" style="40" customWidth="1"/>
    <col min="6666" max="6666" width="19" style="40" customWidth="1"/>
    <col min="6667" max="6687" width="16.42578125" style="40" customWidth="1"/>
    <col min="6688" max="6916" width="8.7109375" style="40"/>
    <col min="6917" max="6917" width="14.7109375" style="40" customWidth="1"/>
    <col min="6918" max="6921" width="16.42578125" style="40" customWidth="1"/>
    <col min="6922" max="6922" width="19" style="40" customWidth="1"/>
    <col min="6923" max="6943" width="16.42578125" style="40" customWidth="1"/>
    <col min="6944" max="7172" width="8.7109375" style="40"/>
    <col min="7173" max="7173" width="14.7109375" style="40" customWidth="1"/>
    <col min="7174" max="7177" width="16.42578125" style="40" customWidth="1"/>
    <col min="7178" max="7178" width="19" style="40" customWidth="1"/>
    <col min="7179" max="7199" width="16.42578125" style="40" customWidth="1"/>
    <col min="7200" max="7428" width="8.7109375" style="40"/>
    <col min="7429" max="7429" width="14.7109375" style="40" customWidth="1"/>
    <col min="7430" max="7433" width="16.42578125" style="40" customWidth="1"/>
    <col min="7434" max="7434" width="19" style="40" customWidth="1"/>
    <col min="7435" max="7455" width="16.42578125" style="40" customWidth="1"/>
    <col min="7456" max="7684" width="8.7109375" style="40"/>
    <col min="7685" max="7685" width="14.7109375" style="40" customWidth="1"/>
    <col min="7686" max="7689" width="16.42578125" style="40" customWidth="1"/>
    <col min="7690" max="7690" width="19" style="40" customWidth="1"/>
    <col min="7691" max="7711" width="16.42578125" style="40" customWidth="1"/>
    <col min="7712" max="7940" width="8.7109375" style="40"/>
    <col min="7941" max="7941" width="14.7109375" style="40" customWidth="1"/>
    <col min="7942" max="7945" width="16.42578125" style="40" customWidth="1"/>
    <col min="7946" max="7946" width="19" style="40" customWidth="1"/>
    <col min="7947" max="7967" width="16.42578125" style="40" customWidth="1"/>
    <col min="7968" max="8196" width="8.7109375" style="40"/>
    <col min="8197" max="8197" width="14.7109375" style="40" customWidth="1"/>
    <col min="8198" max="8201" width="16.42578125" style="40" customWidth="1"/>
    <col min="8202" max="8202" width="19" style="40" customWidth="1"/>
    <col min="8203" max="8223" width="16.42578125" style="40" customWidth="1"/>
    <col min="8224" max="8452" width="8.7109375" style="40"/>
    <col min="8453" max="8453" width="14.7109375" style="40" customWidth="1"/>
    <col min="8454" max="8457" width="16.42578125" style="40" customWidth="1"/>
    <col min="8458" max="8458" width="19" style="40" customWidth="1"/>
    <col min="8459" max="8479" width="16.42578125" style="40" customWidth="1"/>
    <col min="8480" max="8708" width="8.7109375" style="40"/>
    <col min="8709" max="8709" width="14.7109375" style="40" customWidth="1"/>
    <col min="8710" max="8713" width="16.42578125" style="40" customWidth="1"/>
    <col min="8714" max="8714" width="19" style="40" customWidth="1"/>
    <col min="8715" max="8735" width="16.42578125" style="40" customWidth="1"/>
    <col min="8736" max="8964" width="8.7109375" style="40"/>
    <col min="8965" max="8965" width="14.7109375" style="40" customWidth="1"/>
    <col min="8966" max="8969" width="16.42578125" style="40" customWidth="1"/>
    <col min="8970" max="8970" width="19" style="40" customWidth="1"/>
    <col min="8971" max="8991" width="16.42578125" style="40" customWidth="1"/>
    <col min="8992" max="9220" width="8.7109375" style="40"/>
    <col min="9221" max="9221" width="14.7109375" style="40" customWidth="1"/>
    <col min="9222" max="9225" width="16.42578125" style="40" customWidth="1"/>
    <col min="9226" max="9226" width="19" style="40" customWidth="1"/>
    <col min="9227" max="9247" width="16.42578125" style="40" customWidth="1"/>
    <col min="9248" max="9476" width="8.7109375" style="40"/>
    <col min="9477" max="9477" width="14.7109375" style="40" customWidth="1"/>
    <col min="9478" max="9481" width="16.42578125" style="40" customWidth="1"/>
    <col min="9482" max="9482" width="19" style="40" customWidth="1"/>
    <col min="9483" max="9503" width="16.42578125" style="40" customWidth="1"/>
    <col min="9504" max="9732" width="8.7109375" style="40"/>
    <col min="9733" max="9733" width="14.7109375" style="40" customWidth="1"/>
    <col min="9734" max="9737" width="16.42578125" style="40" customWidth="1"/>
    <col min="9738" max="9738" width="19" style="40" customWidth="1"/>
    <col min="9739" max="9759" width="16.42578125" style="40" customWidth="1"/>
    <col min="9760" max="9988" width="8.7109375" style="40"/>
    <col min="9989" max="9989" width="14.7109375" style="40" customWidth="1"/>
    <col min="9990" max="9993" width="16.42578125" style="40" customWidth="1"/>
    <col min="9994" max="9994" width="19" style="40" customWidth="1"/>
    <col min="9995" max="10015" width="16.42578125" style="40" customWidth="1"/>
    <col min="10016" max="10244" width="8.7109375" style="40"/>
    <col min="10245" max="10245" width="14.7109375" style="40" customWidth="1"/>
    <col min="10246" max="10249" width="16.42578125" style="40" customWidth="1"/>
    <col min="10250" max="10250" width="19" style="40" customWidth="1"/>
    <col min="10251" max="10271" width="16.42578125" style="40" customWidth="1"/>
    <col min="10272" max="10500" width="8.7109375" style="40"/>
    <col min="10501" max="10501" width="14.7109375" style="40" customWidth="1"/>
    <col min="10502" max="10505" width="16.42578125" style="40" customWidth="1"/>
    <col min="10506" max="10506" width="19" style="40" customWidth="1"/>
    <col min="10507" max="10527" width="16.42578125" style="40" customWidth="1"/>
    <col min="10528" max="10756" width="8.7109375" style="40"/>
    <col min="10757" max="10757" width="14.7109375" style="40" customWidth="1"/>
    <col min="10758" max="10761" width="16.42578125" style="40" customWidth="1"/>
    <col min="10762" max="10762" width="19" style="40" customWidth="1"/>
    <col min="10763" max="10783" width="16.42578125" style="40" customWidth="1"/>
    <col min="10784" max="11012" width="8.7109375" style="40"/>
    <col min="11013" max="11013" width="14.7109375" style="40" customWidth="1"/>
    <col min="11014" max="11017" width="16.42578125" style="40" customWidth="1"/>
    <col min="11018" max="11018" width="19" style="40" customWidth="1"/>
    <col min="11019" max="11039" width="16.42578125" style="40" customWidth="1"/>
    <col min="11040" max="11268" width="8.7109375" style="40"/>
    <col min="11269" max="11269" width="14.7109375" style="40" customWidth="1"/>
    <col min="11270" max="11273" width="16.42578125" style="40" customWidth="1"/>
    <col min="11274" max="11274" width="19" style="40" customWidth="1"/>
    <col min="11275" max="11295" width="16.42578125" style="40" customWidth="1"/>
    <col min="11296" max="11524" width="8.7109375" style="40"/>
    <col min="11525" max="11525" width="14.7109375" style="40" customWidth="1"/>
    <col min="11526" max="11529" width="16.42578125" style="40" customWidth="1"/>
    <col min="11530" max="11530" width="19" style="40" customWidth="1"/>
    <col min="11531" max="11551" width="16.42578125" style="40" customWidth="1"/>
    <col min="11552" max="11780" width="8.7109375" style="40"/>
    <col min="11781" max="11781" width="14.7109375" style="40" customWidth="1"/>
    <col min="11782" max="11785" width="16.42578125" style="40" customWidth="1"/>
    <col min="11786" max="11786" width="19" style="40" customWidth="1"/>
    <col min="11787" max="11807" width="16.42578125" style="40" customWidth="1"/>
    <col min="11808" max="12036" width="8.7109375" style="40"/>
    <col min="12037" max="12037" width="14.7109375" style="40" customWidth="1"/>
    <col min="12038" max="12041" width="16.42578125" style="40" customWidth="1"/>
    <col min="12042" max="12042" width="19" style="40" customWidth="1"/>
    <col min="12043" max="12063" width="16.42578125" style="40" customWidth="1"/>
    <col min="12064" max="12292" width="8.7109375" style="40"/>
    <col min="12293" max="12293" width="14.7109375" style="40" customWidth="1"/>
    <col min="12294" max="12297" width="16.42578125" style="40" customWidth="1"/>
    <col min="12298" max="12298" width="19" style="40" customWidth="1"/>
    <col min="12299" max="12319" width="16.42578125" style="40" customWidth="1"/>
    <col min="12320" max="12548" width="8.7109375" style="40"/>
    <col min="12549" max="12549" width="14.7109375" style="40" customWidth="1"/>
    <col min="12550" max="12553" width="16.42578125" style="40" customWidth="1"/>
    <col min="12554" max="12554" width="19" style="40" customWidth="1"/>
    <col min="12555" max="12575" width="16.42578125" style="40" customWidth="1"/>
    <col min="12576" max="12804" width="8.7109375" style="40"/>
    <col min="12805" max="12805" width="14.7109375" style="40" customWidth="1"/>
    <col min="12806" max="12809" width="16.42578125" style="40" customWidth="1"/>
    <col min="12810" max="12810" width="19" style="40" customWidth="1"/>
    <col min="12811" max="12831" width="16.42578125" style="40" customWidth="1"/>
    <col min="12832" max="13060" width="8.7109375" style="40"/>
    <col min="13061" max="13061" width="14.7109375" style="40" customWidth="1"/>
    <col min="13062" max="13065" width="16.42578125" style="40" customWidth="1"/>
    <col min="13066" max="13066" width="19" style="40" customWidth="1"/>
    <col min="13067" max="13087" width="16.42578125" style="40" customWidth="1"/>
    <col min="13088" max="13316" width="8.7109375" style="40"/>
    <col min="13317" max="13317" width="14.7109375" style="40" customWidth="1"/>
    <col min="13318" max="13321" width="16.42578125" style="40" customWidth="1"/>
    <col min="13322" max="13322" width="19" style="40" customWidth="1"/>
    <col min="13323" max="13343" width="16.42578125" style="40" customWidth="1"/>
    <col min="13344" max="13572" width="8.7109375" style="40"/>
    <col min="13573" max="13573" width="14.7109375" style="40" customWidth="1"/>
    <col min="13574" max="13577" width="16.42578125" style="40" customWidth="1"/>
    <col min="13578" max="13578" width="19" style="40" customWidth="1"/>
    <col min="13579" max="13599" width="16.42578125" style="40" customWidth="1"/>
    <col min="13600" max="13828" width="8.7109375" style="40"/>
    <col min="13829" max="13829" width="14.7109375" style="40" customWidth="1"/>
    <col min="13830" max="13833" width="16.42578125" style="40" customWidth="1"/>
    <col min="13834" max="13834" width="19" style="40" customWidth="1"/>
    <col min="13835" max="13855" width="16.42578125" style="40" customWidth="1"/>
    <col min="13856" max="14084" width="8.7109375" style="40"/>
    <col min="14085" max="14085" width="14.7109375" style="40" customWidth="1"/>
    <col min="14086" max="14089" width="16.42578125" style="40" customWidth="1"/>
    <col min="14090" max="14090" width="19" style="40" customWidth="1"/>
    <col min="14091" max="14111" width="16.42578125" style="40" customWidth="1"/>
    <col min="14112" max="14340" width="8.7109375" style="40"/>
    <col min="14341" max="14341" width="14.7109375" style="40" customWidth="1"/>
    <col min="14342" max="14345" width="16.42578125" style="40" customWidth="1"/>
    <col min="14346" max="14346" width="19" style="40" customWidth="1"/>
    <col min="14347" max="14367" width="16.42578125" style="40" customWidth="1"/>
    <col min="14368" max="14596" width="8.7109375" style="40"/>
    <col min="14597" max="14597" width="14.7109375" style="40" customWidth="1"/>
    <col min="14598" max="14601" width="16.42578125" style="40" customWidth="1"/>
    <col min="14602" max="14602" width="19" style="40" customWidth="1"/>
    <col min="14603" max="14623" width="16.42578125" style="40" customWidth="1"/>
    <col min="14624" max="14852" width="8.7109375" style="40"/>
    <col min="14853" max="14853" width="14.7109375" style="40" customWidth="1"/>
    <col min="14854" max="14857" width="16.42578125" style="40" customWidth="1"/>
    <col min="14858" max="14858" width="19" style="40" customWidth="1"/>
    <col min="14859" max="14879" width="16.42578125" style="40" customWidth="1"/>
    <col min="14880" max="15108" width="8.7109375" style="40"/>
    <col min="15109" max="15109" width="14.7109375" style="40" customWidth="1"/>
    <col min="15110" max="15113" width="16.42578125" style="40" customWidth="1"/>
    <col min="15114" max="15114" width="19" style="40" customWidth="1"/>
    <col min="15115" max="15135" width="16.42578125" style="40" customWidth="1"/>
    <col min="15136" max="15364" width="8.7109375" style="40"/>
    <col min="15365" max="15365" width="14.7109375" style="40" customWidth="1"/>
    <col min="15366" max="15369" width="16.42578125" style="40" customWidth="1"/>
    <col min="15370" max="15370" width="19" style="40" customWidth="1"/>
    <col min="15371" max="15391" width="16.42578125" style="40" customWidth="1"/>
    <col min="15392" max="15620" width="8.7109375" style="40"/>
    <col min="15621" max="15621" width="14.7109375" style="40" customWidth="1"/>
    <col min="15622" max="15625" width="16.42578125" style="40" customWidth="1"/>
    <col min="15626" max="15626" width="19" style="40" customWidth="1"/>
    <col min="15627" max="15647" width="16.42578125" style="40" customWidth="1"/>
    <col min="15648" max="15876" width="8.7109375" style="40"/>
    <col min="15877" max="15877" width="14.7109375" style="40" customWidth="1"/>
    <col min="15878" max="15881" width="16.42578125" style="40" customWidth="1"/>
    <col min="15882" max="15882" width="19" style="40" customWidth="1"/>
    <col min="15883" max="15903" width="16.42578125" style="40" customWidth="1"/>
    <col min="15904" max="16132" width="8.7109375" style="40"/>
    <col min="16133" max="16133" width="14.7109375" style="40" customWidth="1"/>
    <col min="16134" max="16137" width="16.42578125" style="40" customWidth="1"/>
    <col min="16138" max="16138" width="19" style="40" customWidth="1"/>
    <col min="16139" max="16159" width="16.42578125" style="40" customWidth="1"/>
    <col min="16160" max="16384" width="8.7109375" style="40"/>
  </cols>
  <sheetData>
    <row r="1" spans="1:41" s="12" customFormat="1" ht="16.5" customHeight="1">
      <c r="A1" s="1"/>
      <c r="B1" s="2" t="s">
        <v>201</v>
      </c>
      <c r="C1" s="3"/>
      <c r="D1" s="4"/>
      <c r="E1" s="5"/>
      <c r="F1" s="9"/>
      <c r="G1" s="9"/>
      <c r="H1" s="6"/>
      <c r="I1" s="7" t="s">
        <v>1</v>
      </c>
      <c r="J1" s="8">
        <f ca="1">COUNTIF(E8:E20, "&gt;0")</f>
        <v>13</v>
      </c>
      <c r="K1" s="9"/>
      <c r="L1" s="7" t="s">
        <v>2</v>
      </c>
      <c r="M1" s="8">
        <v>13</v>
      </c>
      <c r="N1" s="9"/>
      <c r="O1" s="10"/>
      <c r="P1" s="10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11"/>
    </row>
    <row r="2" spans="1:41" s="12" customFormat="1" ht="16.5" customHeight="1">
      <c r="A2" s="1"/>
      <c r="B2" s="13"/>
      <c r="C2" s="14"/>
      <c r="D2" s="6"/>
      <c r="E2" s="6"/>
      <c r="F2" s="6"/>
      <c r="G2" s="6"/>
      <c r="H2" s="6"/>
      <c r="I2" s="15"/>
      <c r="J2" s="15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6"/>
      <c r="AH2" s="17"/>
    </row>
    <row r="3" spans="1:41" s="12" customFormat="1" ht="16.5" customHeight="1">
      <c r="A3" s="1"/>
      <c r="B3" s="171" t="str">
        <f>$B$1</f>
        <v>Study 7</v>
      </c>
      <c r="C3" s="172"/>
      <c r="D3" s="172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20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6"/>
      <c r="AH3" s="17"/>
    </row>
    <row r="4" spans="1:41" s="20" customFormat="1" ht="18.75" customHeight="1">
      <c r="A4" s="1"/>
      <c r="B4" s="171" t="s">
        <v>149</v>
      </c>
      <c r="C4" s="172"/>
      <c r="D4" s="172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200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9"/>
      <c r="AI4" s="18"/>
      <c r="AJ4" s="18"/>
      <c r="AK4" s="18"/>
      <c r="AL4" s="18"/>
      <c r="AM4" s="18"/>
      <c r="AN4" s="18"/>
    </row>
    <row r="5" spans="1:41" s="30" customFormat="1" ht="36.75" customHeight="1">
      <c r="A5" s="21"/>
      <c r="B5" s="273" t="s">
        <v>33</v>
      </c>
      <c r="C5" s="274" t="s">
        <v>34</v>
      </c>
      <c r="D5" s="275" t="s">
        <v>35</v>
      </c>
      <c r="E5" s="201" t="s">
        <v>36</v>
      </c>
      <c r="F5" s="202" t="s">
        <v>37</v>
      </c>
      <c r="G5" s="203" t="s">
        <v>38</v>
      </c>
      <c r="H5" s="201" t="s">
        <v>49</v>
      </c>
      <c r="I5" s="202" t="s">
        <v>50</v>
      </c>
      <c r="J5" s="203" t="s">
        <v>150</v>
      </c>
      <c r="K5" s="202" t="s">
        <v>151</v>
      </c>
      <c r="L5" s="202" t="s">
        <v>152</v>
      </c>
      <c r="M5" s="202" t="s">
        <v>153</v>
      </c>
      <c r="N5" s="203" t="s">
        <v>154</v>
      </c>
      <c r="O5" s="201" t="s">
        <v>155</v>
      </c>
      <c r="P5" s="202" t="s">
        <v>156</v>
      </c>
      <c r="Q5" s="202" t="s">
        <v>157</v>
      </c>
      <c r="R5" s="203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8"/>
      <c r="AI5" s="27"/>
      <c r="AJ5" s="27"/>
      <c r="AK5" s="27"/>
      <c r="AL5" s="29"/>
      <c r="AM5" s="29"/>
      <c r="AN5" s="29"/>
      <c r="AO5" s="29"/>
    </row>
    <row r="6" spans="1:41" s="30" customFormat="1" ht="16.899999999999999">
      <c r="A6" s="21"/>
      <c r="B6" s="201"/>
      <c r="C6" s="276" t="s">
        <v>39</v>
      </c>
      <c r="D6" s="279" t="s">
        <v>40</v>
      </c>
      <c r="E6" s="201" t="s">
        <v>41</v>
      </c>
      <c r="F6" s="202" t="s">
        <v>42</v>
      </c>
      <c r="G6" s="203" t="s">
        <v>43</v>
      </c>
      <c r="H6" s="201" t="s">
        <v>53</v>
      </c>
      <c r="I6" s="202" t="s">
        <v>54</v>
      </c>
      <c r="J6" s="203" t="s">
        <v>158</v>
      </c>
      <c r="K6" s="201"/>
      <c r="L6" s="202"/>
      <c r="M6" s="202"/>
      <c r="N6" s="203"/>
      <c r="O6" s="201"/>
      <c r="P6" s="202"/>
      <c r="Q6" s="202"/>
      <c r="R6" s="203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8"/>
      <c r="AI6" s="27"/>
      <c r="AJ6" s="27"/>
      <c r="AK6" s="27"/>
      <c r="AL6" s="29"/>
      <c r="AM6" s="29"/>
      <c r="AN6" s="29"/>
      <c r="AO6" s="29"/>
    </row>
    <row r="7" spans="1:41" s="30" customFormat="1" ht="15.6">
      <c r="A7" s="21"/>
      <c r="B7" s="242"/>
      <c r="C7" s="277"/>
      <c r="D7" s="239"/>
      <c r="E7" s="242"/>
      <c r="F7" s="240"/>
      <c r="G7" s="241"/>
      <c r="H7" s="280" t="s">
        <v>159</v>
      </c>
      <c r="I7" s="278" t="s">
        <v>62</v>
      </c>
      <c r="J7" s="281" t="s">
        <v>160</v>
      </c>
      <c r="K7" s="280" t="s">
        <v>161</v>
      </c>
      <c r="L7" s="278" t="s">
        <v>162</v>
      </c>
      <c r="M7" s="240"/>
      <c r="N7" s="241"/>
      <c r="O7" s="280" t="s">
        <v>163</v>
      </c>
      <c r="P7" s="278" t="s">
        <v>164</v>
      </c>
      <c r="Q7" s="240"/>
      <c r="R7" s="24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8"/>
      <c r="AI7" s="27"/>
      <c r="AJ7" s="27"/>
      <c r="AK7" s="27"/>
      <c r="AL7" s="29"/>
      <c r="AM7" s="29"/>
      <c r="AN7" s="29"/>
      <c r="AO7" s="29"/>
    </row>
    <row r="8" spans="1:41" ht="15.6">
      <c r="A8" s="31"/>
      <c r="B8" s="124">
        <f t="shared" ref="B8:B20" si="0">B27</f>
        <v>2006</v>
      </c>
      <c r="C8" s="162">
        <f t="shared" ref="C8:C20" si="1">C27</f>
        <v>1</v>
      </c>
      <c r="D8" s="214">
        <f t="shared" ref="D8:D20" si="2">$M$1-C8+1</f>
        <v>13</v>
      </c>
      <c r="E8" s="216">
        <f ca="1">Q27</f>
        <v>625326.14512523031</v>
      </c>
      <c r="F8" s="34">
        <f t="array" aca="1" ref="F8:F20" ca="1">'Triangle 3'!$Q$5:$Q$17</f>
        <v>402916.32413877104</v>
      </c>
      <c r="G8" s="217">
        <f t="shared" ref="G8:G20" ca="1" si="3">+E8-F8</f>
        <v>222409.82098645926</v>
      </c>
      <c r="H8" s="222">
        <f t="shared" ref="H8:H20" si="4">INDEX($D$57:$P$57, 0, $M$1+1-C8)</f>
        <v>1</v>
      </c>
      <c r="I8" s="148">
        <f t="shared" ref="I8:I20" si="5">INDEX($D$58:$P$58, 0, $M$1+1-C8)</f>
        <v>1</v>
      </c>
      <c r="J8" s="223">
        <f t="shared" ref="J8:J20" ca="1" si="6">INDEX($D$76:$P$76, 0, $M$1+1-C8)</f>
        <v>0</v>
      </c>
      <c r="K8" s="35">
        <f t="shared" ref="K8:K20" ca="1" si="7">Q81^0.5</f>
        <v>0</v>
      </c>
      <c r="L8" s="35">
        <f t="shared" ref="L8:L20" ca="1" si="8">ABS(E8*(I8-1))</f>
        <v>0</v>
      </c>
      <c r="M8" s="35">
        <f t="shared" ref="M8:M20" ca="1" si="9">SUMSQ(K8:L8)^0.5</f>
        <v>0</v>
      </c>
      <c r="N8" s="36">
        <f t="shared" ref="N8:N20" ca="1" si="10">IFERROR(M8/G8,"")</f>
        <v>0</v>
      </c>
      <c r="O8" s="37">
        <f t="shared" ref="O8:O20" ca="1" si="11">SQRT(J8*E8)</f>
        <v>0</v>
      </c>
      <c r="P8" s="35">
        <f t="shared" ref="P8:P20" ca="1" si="12">ABS(E8*(H8-1))</f>
        <v>0</v>
      </c>
      <c r="Q8" s="35">
        <f t="shared" ref="Q8:Q20" ca="1" si="13">SUMSQ(O8:P8)^0.5</f>
        <v>0</v>
      </c>
      <c r="R8" s="38">
        <f t="shared" ref="R8:R20" ca="1" si="14">IFERROR(Q8/G8,"")</f>
        <v>0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9"/>
      <c r="AM8" s="39"/>
      <c r="AN8" s="39"/>
    </row>
    <row r="9" spans="1:41" ht="15.6">
      <c r="A9" s="31"/>
      <c r="B9" s="124">
        <f t="shared" si="0"/>
        <v>2007</v>
      </c>
      <c r="C9" s="162">
        <f t="shared" si="1"/>
        <v>2</v>
      </c>
      <c r="D9" s="214">
        <f t="shared" si="2"/>
        <v>12</v>
      </c>
      <c r="E9" s="216">
        <f t="shared" ref="E9:E20" ca="1" si="15">Q28</f>
        <v>857034.39474298595</v>
      </c>
      <c r="F9" s="34">
        <f ca="1"/>
        <v>551245.13477689249</v>
      </c>
      <c r="G9" s="217">
        <f t="shared" ca="1" si="3"/>
        <v>305789.25996609346</v>
      </c>
      <c r="H9" s="222">
        <f t="shared" si="4"/>
        <v>1.0027154774851745</v>
      </c>
      <c r="I9" s="148">
        <f t="shared" si="5"/>
        <v>1.0027154774851745</v>
      </c>
      <c r="J9" s="223">
        <f t="shared" ca="1" si="6"/>
        <v>87.575060037630607</v>
      </c>
      <c r="K9" s="35">
        <f t="shared" ca="1" si="7"/>
        <v>8663.419565848777</v>
      </c>
      <c r="L9" s="35">
        <f t="shared" ca="1" si="8"/>
        <v>2327.2576029447619</v>
      </c>
      <c r="M9" s="35">
        <f t="shared" ca="1" si="9"/>
        <v>8970.5611042116871</v>
      </c>
      <c r="N9" s="36">
        <f t="shared" ca="1" si="10"/>
        <v>2.9335762496061377E-2</v>
      </c>
      <c r="O9" s="37">
        <f t="shared" ca="1" si="11"/>
        <v>8663.419565848777</v>
      </c>
      <c r="P9" s="35">
        <f t="shared" ca="1" si="12"/>
        <v>2327.2576029447619</v>
      </c>
      <c r="Q9" s="35">
        <f t="shared" ca="1" si="13"/>
        <v>8970.5611042116871</v>
      </c>
      <c r="R9" s="38">
        <f t="shared" ca="1" si="14"/>
        <v>2.9335762496061377E-2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9"/>
      <c r="AM9" s="39"/>
      <c r="AN9" s="39"/>
    </row>
    <row r="10" spans="1:41" ht="15.6">
      <c r="A10" s="31"/>
      <c r="B10" s="124">
        <f t="shared" si="0"/>
        <v>2008</v>
      </c>
      <c r="C10" s="162">
        <f t="shared" si="1"/>
        <v>3</v>
      </c>
      <c r="D10" s="214">
        <f t="shared" si="2"/>
        <v>11</v>
      </c>
      <c r="E10" s="216">
        <f t="shared" ca="1" si="15"/>
        <v>832122.39050211781</v>
      </c>
      <c r="F10" s="34">
        <f ca="1"/>
        <v>971016.66341316479</v>
      </c>
      <c r="G10" s="217">
        <f t="shared" ca="1" si="3"/>
        <v>-138894.27291104698</v>
      </c>
      <c r="H10" s="222">
        <f t="shared" si="4"/>
        <v>1.017872396835489</v>
      </c>
      <c r="I10" s="148">
        <f t="shared" si="5"/>
        <v>1.0206364064118765</v>
      </c>
      <c r="J10" s="223">
        <f t="shared" ca="1" si="6"/>
        <v>310.24098604921704</v>
      </c>
      <c r="K10" s="35">
        <f t="shared" ca="1" si="7"/>
        <v>18268.497696225782</v>
      </c>
      <c r="L10" s="35">
        <f t="shared" ca="1" si="8"/>
        <v>17172.015834823884</v>
      </c>
      <c r="M10" s="35">
        <f t="shared" ca="1" si="9"/>
        <v>25072.218408199322</v>
      </c>
      <c r="N10" s="36">
        <f t="shared" ca="1" si="10"/>
        <v>-0.18051297496086463</v>
      </c>
      <c r="O10" s="37">
        <f t="shared" ca="1" si="11"/>
        <v>16067.310631932423</v>
      </c>
      <c r="P10" s="35">
        <f t="shared" ca="1" si="12"/>
        <v>14872.021578749613</v>
      </c>
      <c r="Q10" s="35">
        <f t="shared" ca="1" si="13"/>
        <v>21893.731906228386</v>
      </c>
      <c r="R10" s="38">
        <f t="shared" ca="1" si="14"/>
        <v>-0.15762875925236988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9"/>
      <c r="AM10" s="39"/>
      <c r="AN10" s="39"/>
    </row>
    <row r="11" spans="1:41" ht="15.6">
      <c r="A11" s="31"/>
      <c r="B11" s="124">
        <f t="shared" si="0"/>
        <v>2009</v>
      </c>
      <c r="C11" s="162">
        <f t="shared" si="1"/>
        <v>4</v>
      </c>
      <c r="D11" s="214">
        <f t="shared" si="2"/>
        <v>10</v>
      </c>
      <c r="E11" s="216">
        <f t="shared" ca="1" si="15"/>
        <v>1104190.2002071387</v>
      </c>
      <c r="F11" s="34">
        <f ca="1"/>
        <v>810125.7020115559</v>
      </c>
      <c r="G11" s="217">
        <f t="shared" ca="1" si="3"/>
        <v>294064.49819558277</v>
      </c>
      <c r="H11" s="222">
        <f t="shared" si="4"/>
        <v>1.0257331635004763</v>
      </c>
      <c r="I11" s="148">
        <f t="shared" si="5"/>
        <v>1.0469006099326119</v>
      </c>
      <c r="J11" s="223">
        <f t="shared" ca="1" si="6"/>
        <v>1099.0511383427258</v>
      </c>
      <c r="K11" s="35">
        <f t="shared" ca="1" si="7"/>
        <v>41453.797125243444</v>
      </c>
      <c r="L11" s="35">
        <f t="shared" ca="1" si="8"/>
        <v>51787.193871327669</v>
      </c>
      <c r="M11" s="35">
        <f t="shared" ca="1" si="9"/>
        <v>66334.988845761633</v>
      </c>
      <c r="N11" s="36">
        <f t="shared" ca="1" si="10"/>
        <v>0.22557972571596224</v>
      </c>
      <c r="O11" s="37">
        <f t="shared" ca="1" si="11"/>
        <v>34836.209559659874</v>
      </c>
      <c r="P11" s="35">
        <f t="shared" ca="1" si="12"/>
        <v>28414.30695755393</v>
      </c>
      <c r="Q11" s="35">
        <f t="shared" ca="1" si="13"/>
        <v>44954.803262417197</v>
      </c>
      <c r="R11" s="38">
        <f t="shared" ca="1" si="14"/>
        <v>0.15287395635401621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9"/>
      <c r="AM11" s="39"/>
      <c r="AN11" s="39"/>
    </row>
    <row r="12" spans="1:41" ht="15.6">
      <c r="A12" s="31"/>
      <c r="B12" s="124">
        <f t="shared" si="0"/>
        <v>2010</v>
      </c>
      <c r="C12" s="162">
        <f t="shared" si="1"/>
        <v>5</v>
      </c>
      <c r="D12" s="214">
        <f t="shared" si="2"/>
        <v>9</v>
      </c>
      <c r="E12" s="216">
        <f t="shared" ca="1" si="15"/>
        <v>1136559.2550162459</v>
      </c>
      <c r="F12" s="34">
        <f ca="1"/>
        <v>1122043.1231034126</v>
      </c>
      <c r="G12" s="217">
        <f t="shared" ca="1" si="3"/>
        <v>14516.131912833313</v>
      </c>
      <c r="H12" s="222">
        <f t="shared" si="4"/>
        <v>1.026235184513469</v>
      </c>
      <c r="I12" s="148">
        <f t="shared" si="5"/>
        <v>1.0743662406014571</v>
      </c>
      <c r="J12" s="223">
        <f t="shared" ca="1" si="6"/>
        <v>822.36160524311833</v>
      </c>
      <c r="K12" s="35">
        <f t="shared" ca="1" si="7"/>
        <v>53287.784664194012</v>
      </c>
      <c r="L12" s="35">
        <f t="shared" ca="1" si="8"/>
        <v>84521.639016351022</v>
      </c>
      <c r="M12" s="35">
        <f t="shared" ca="1" si="9"/>
        <v>99917.443204016497</v>
      </c>
      <c r="N12" s="36">
        <f t="shared" ca="1" si="10"/>
        <v>6.8832002770436551</v>
      </c>
      <c r="O12" s="37">
        <f t="shared" ca="1" si="11"/>
        <v>30572.253652766303</v>
      </c>
      <c r="P12" s="35">
        <f t="shared" ca="1" si="12"/>
        <v>29817.841765842029</v>
      </c>
      <c r="Q12" s="35">
        <f t="shared" ca="1" si="13"/>
        <v>42705.577867321685</v>
      </c>
      <c r="R12" s="38">
        <f t="shared" ca="1" si="14"/>
        <v>2.9419392248403899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9"/>
      <c r="AM12" s="39"/>
      <c r="AN12" s="39"/>
    </row>
    <row r="13" spans="1:41" ht="15.6">
      <c r="A13" s="31"/>
      <c r="B13" s="124">
        <f t="shared" si="0"/>
        <v>2011</v>
      </c>
      <c r="C13" s="162">
        <f t="shared" si="1"/>
        <v>6</v>
      </c>
      <c r="D13" s="214">
        <f t="shared" si="2"/>
        <v>8</v>
      </c>
      <c r="E13" s="216">
        <f t="shared" ca="1" si="15"/>
        <v>799249.74396224273</v>
      </c>
      <c r="F13" s="34">
        <f ca="1"/>
        <v>499537.3653259296</v>
      </c>
      <c r="G13" s="217">
        <f t="shared" ca="1" si="3"/>
        <v>299712.37863631314</v>
      </c>
      <c r="H13" s="222">
        <f t="shared" si="4"/>
        <v>1.0346674632301551</v>
      </c>
      <c r="I13" s="148">
        <f t="shared" si="5"/>
        <v>1.1116117927432281</v>
      </c>
      <c r="J13" s="223">
        <f t="shared" ca="1" si="6"/>
        <v>1122.0503682411654</v>
      </c>
      <c r="K13" s="35">
        <f t="shared" ca="1" si="7"/>
        <v>55688.583538127241</v>
      </c>
      <c r="L13" s="35">
        <f t="shared" ca="1" si="8"/>
        <v>89205.696773191943</v>
      </c>
      <c r="M13" s="35">
        <f t="shared" ca="1" si="9"/>
        <v>105161.18425195507</v>
      </c>
      <c r="N13" s="36">
        <f t="shared" ca="1" si="10"/>
        <v>0.35087367672445463</v>
      </c>
      <c r="O13" s="37">
        <f t="shared" ca="1" si="11"/>
        <v>29946.593621470402</v>
      </c>
      <c r="P13" s="35">
        <f t="shared" ca="1" si="12"/>
        <v>27707.961110521948</v>
      </c>
      <c r="Q13" s="35">
        <f t="shared" ca="1" si="13"/>
        <v>40798.646772064494</v>
      </c>
      <c r="R13" s="38">
        <f t="shared" ca="1" si="14"/>
        <v>0.13612599839118333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9"/>
      <c r="AM13" s="39"/>
      <c r="AN13" s="39"/>
    </row>
    <row r="14" spans="1:41" ht="15.6">
      <c r="A14" s="31"/>
      <c r="B14" s="124">
        <f t="shared" si="0"/>
        <v>2012</v>
      </c>
      <c r="C14" s="162">
        <f t="shared" si="1"/>
        <v>7</v>
      </c>
      <c r="D14" s="214">
        <f t="shared" si="2"/>
        <v>7</v>
      </c>
      <c r="E14" s="216">
        <f t="shared" ca="1" si="15"/>
        <v>469122.02560529509</v>
      </c>
      <c r="F14" s="34">
        <f ca="1"/>
        <v>330159.74597507261</v>
      </c>
      <c r="G14" s="217">
        <f t="shared" ca="1" si="3"/>
        <v>138962.27963022247</v>
      </c>
      <c r="H14" s="222">
        <f t="shared" si="4"/>
        <v>1.02993144888419</v>
      </c>
      <c r="I14" s="148">
        <f t="shared" si="5"/>
        <v>1.1448839442967849</v>
      </c>
      <c r="J14" s="223">
        <f t="shared" ca="1" si="6"/>
        <v>3287.3489207509665</v>
      </c>
      <c r="K14" s="35">
        <f t="shared" ca="1" si="7"/>
        <v>61484.792892345649</v>
      </c>
      <c r="L14" s="35">
        <f t="shared" ca="1" si="8"/>
        <v>67968.249426192458</v>
      </c>
      <c r="M14" s="35">
        <f t="shared" ca="1" si="9"/>
        <v>91651.855884514138</v>
      </c>
      <c r="N14" s="36">
        <f t="shared" ca="1" si="10"/>
        <v>0.6595448500729767</v>
      </c>
      <c r="O14" s="37">
        <f t="shared" ca="1" si="11"/>
        <v>39270.444160641651</v>
      </c>
      <c r="P14" s="35">
        <f t="shared" ca="1" si="12"/>
        <v>14041.501929852548</v>
      </c>
      <c r="Q14" s="35">
        <f t="shared" ca="1" si="13"/>
        <v>41705.294160575424</v>
      </c>
      <c r="R14" s="38">
        <f t="shared" ca="1" si="14"/>
        <v>0.30011953079319714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9"/>
      <c r="AM14" s="39"/>
      <c r="AN14" s="39"/>
    </row>
    <row r="15" spans="1:41" ht="15.6">
      <c r="A15" s="31"/>
      <c r="B15" s="124">
        <f t="shared" si="0"/>
        <v>2013</v>
      </c>
      <c r="C15" s="162">
        <f t="shared" si="1"/>
        <v>8</v>
      </c>
      <c r="D15" s="214">
        <f t="shared" si="2"/>
        <v>6</v>
      </c>
      <c r="E15" s="216">
        <f t="shared" ca="1" si="15"/>
        <v>417864.38686381996</v>
      </c>
      <c r="F15" s="34">
        <f ca="1"/>
        <v>353992.7206647495</v>
      </c>
      <c r="G15" s="217">
        <f t="shared" ca="1" si="3"/>
        <v>63871.66619907046</v>
      </c>
      <c r="H15" s="222">
        <f t="shared" si="4"/>
        <v>1.0256821810723553</v>
      </c>
      <c r="I15" s="148">
        <f t="shared" si="5"/>
        <v>1.1742870610610472</v>
      </c>
      <c r="J15" s="223">
        <f t="shared" ca="1" si="6"/>
        <v>2556.1061238744501</v>
      </c>
      <c r="K15" s="35">
        <f t="shared" ca="1" si="7"/>
        <v>69669.463449245784</v>
      </c>
      <c r="L15" s="35">
        <f t="shared" ca="1" si="8"/>
        <v>72828.355908571641</v>
      </c>
      <c r="M15" s="35">
        <f t="shared" ca="1" si="9"/>
        <v>100785.92938327938</v>
      </c>
      <c r="N15" s="36">
        <f t="shared" ca="1" si="10"/>
        <v>1.5779442651324813</v>
      </c>
      <c r="O15" s="37">
        <f t="shared" ca="1" si="11"/>
        <v>32681.886699082301</v>
      </c>
      <c r="P15" s="35">
        <f t="shared" ca="1" si="12"/>
        <v>10731.668847125356</v>
      </c>
      <c r="Q15" s="35">
        <f t="shared" ca="1" si="13"/>
        <v>34398.756292284947</v>
      </c>
      <c r="R15" s="38">
        <f t="shared" ca="1" si="14"/>
        <v>0.53856049699836328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9"/>
      <c r="AM15" s="39"/>
      <c r="AN15" s="39"/>
    </row>
    <row r="16" spans="1:41" ht="15.6">
      <c r="A16" s="31"/>
      <c r="B16" s="124">
        <f t="shared" si="0"/>
        <v>2014</v>
      </c>
      <c r="C16" s="162">
        <f t="shared" si="1"/>
        <v>9</v>
      </c>
      <c r="D16" s="214">
        <f t="shared" si="2"/>
        <v>5</v>
      </c>
      <c r="E16" s="216">
        <f t="shared" ca="1" si="15"/>
        <v>542202.29419094243</v>
      </c>
      <c r="F16" s="34">
        <f ca="1"/>
        <v>197347.449793837</v>
      </c>
      <c r="G16" s="217">
        <f t="shared" ca="1" si="3"/>
        <v>344854.84439710539</v>
      </c>
      <c r="H16" s="222">
        <f t="shared" si="4"/>
        <v>1.0489400251548475</v>
      </c>
      <c r="I16" s="148">
        <f t="shared" si="5"/>
        <v>1.2317566993683868</v>
      </c>
      <c r="J16" s="223">
        <f t="shared" ca="1" si="6"/>
        <v>2027.5258042143234</v>
      </c>
      <c r="K16" s="35">
        <f t="shared" ca="1" si="7"/>
        <v>90123.637662218272</v>
      </c>
      <c r="L16" s="35">
        <f t="shared" ca="1" si="8"/>
        <v>125659.01409165988</v>
      </c>
      <c r="M16" s="35">
        <f t="shared" ca="1" si="9"/>
        <v>154636.53477738949</v>
      </c>
      <c r="N16" s="36">
        <f t="shared" ca="1" si="10"/>
        <v>0.44841050456383691</v>
      </c>
      <c r="O16" s="37">
        <f t="shared" ca="1" si="11"/>
        <v>33156.132804902649</v>
      </c>
      <c r="P16" s="35">
        <f t="shared" ca="1" si="12"/>
        <v>26535.393916720757</v>
      </c>
      <c r="Q16" s="35">
        <f t="shared" ca="1" si="13"/>
        <v>42467.119903425082</v>
      </c>
      <c r="R16" s="38">
        <f t="shared" ca="1" si="14"/>
        <v>0.1231449132682723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9"/>
      <c r="AM16" s="39"/>
      <c r="AN16" s="39"/>
    </row>
    <row r="17" spans="1:40" ht="15.6">
      <c r="A17" s="31"/>
      <c r="B17" s="124">
        <f t="shared" si="0"/>
        <v>2015</v>
      </c>
      <c r="C17" s="162">
        <f t="shared" si="1"/>
        <v>10</v>
      </c>
      <c r="D17" s="214">
        <f t="shared" si="2"/>
        <v>4</v>
      </c>
      <c r="E17" s="216">
        <f t="shared" ca="1" si="15"/>
        <v>623241.1161167816</v>
      </c>
      <c r="F17" s="34">
        <f ca="1"/>
        <v>188197.62060650589</v>
      </c>
      <c r="G17" s="217">
        <f t="shared" ca="1" si="3"/>
        <v>435043.49551027571</v>
      </c>
      <c r="H17" s="222">
        <f t="shared" si="4"/>
        <v>1.0475623234431484</v>
      </c>
      <c r="I17" s="148">
        <f t="shared" si="5"/>
        <v>1.2903419099070108</v>
      </c>
      <c r="J17" s="223">
        <f t="shared" ca="1" si="6"/>
        <v>4754.4394386751301</v>
      </c>
      <c r="K17" s="35">
        <f t="shared" ca="1" si="7"/>
        <v>119482.54835307933</v>
      </c>
      <c r="L17" s="35">
        <f t="shared" ca="1" si="8"/>
        <v>180953.01598592347</v>
      </c>
      <c r="M17" s="35">
        <f t="shared" ca="1" si="9"/>
        <v>216841.12468659587</v>
      </c>
      <c r="N17" s="36">
        <f t="shared" ca="1" si="10"/>
        <v>0.49843550570100198</v>
      </c>
      <c r="O17" s="37">
        <f t="shared" ca="1" si="11"/>
        <v>54434.934943191882</v>
      </c>
      <c r="P17" s="35">
        <f t="shared" ca="1" si="12"/>
        <v>29642.795547815156</v>
      </c>
      <c r="Q17" s="35">
        <f t="shared" ca="1" si="13"/>
        <v>61982.719125245727</v>
      </c>
      <c r="R17" s="38">
        <f t="shared" ca="1" si="14"/>
        <v>0.14247476347748705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9"/>
      <c r="AM17" s="39"/>
      <c r="AN17" s="39"/>
    </row>
    <row r="18" spans="1:40" ht="15.6">
      <c r="A18" s="31"/>
      <c r="B18" s="124">
        <f t="shared" si="0"/>
        <v>2016</v>
      </c>
      <c r="C18" s="162">
        <f t="shared" si="1"/>
        <v>11</v>
      </c>
      <c r="D18" s="214">
        <f t="shared" si="2"/>
        <v>3</v>
      </c>
      <c r="E18" s="216">
        <f t="shared" ca="1" si="15"/>
        <v>337772.78942970536</v>
      </c>
      <c r="F18" s="34">
        <f ca="1"/>
        <v>147458.73186373687</v>
      </c>
      <c r="G18" s="217">
        <f t="shared" ca="1" si="3"/>
        <v>190314.05756596848</v>
      </c>
      <c r="H18" s="222">
        <f t="shared" si="4"/>
        <v>1.045227038881207</v>
      </c>
      <c r="I18" s="148">
        <f t="shared" si="5"/>
        <v>1.3487002536364261</v>
      </c>
      <c r="J18" s="223">
        <f t="shared" ca="1" si="6"/>
        <v>7229.4895334943349</v>
      </c>
      <c r="K18" s="35">
        <f t="shared" ca="1" si="7"/>
        <v>110239.62415444206</v>
      </c>
      <c r="L18" s="35">
        <f t="shared" ca="1" si="8"/>
        <v>117781.4573456214</v>
      </c>
      <c r="M18" s="35">
        <f t="shared" ca="1" si="9"/>
        <v>161323.42182141775</v>
      </c>
      <c r="N18" s="36">
        <f t="shared" ca="1" si="10"/>
        <v>0.84766949895699784</v>
      </c>
      <c r="O18" s="37">
        <f t="shared" ca="1" si="11"/>
        <v>49415.835982822762</v>
      </c>
      <c r="P18" s="35">
        <f t="shared" ca="1" si="12"/>
        <v>15276.463080551046</v>
      </c>
      <c r="Q18" s="35">
        <f t="shared" ca="1" si="13"/>
        <v>51723.255602607613</v>
      </c>
      <c r="R18" s="38">
        <f t="shared" ca="1" si="14"/>
        <v>0.27177842910883659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9"/>
      <c r="AM18" s="39"/>
      <c r="AN18" s="39"/>
    </row>
    <row r="19" spans="1:40" ht="15.6">
      <c r="A19" s="31"/>
      <c r="B19" s="124">
        <f t="shared" si="0"/>
        <v>2017</v>
      </c>
      <c r="C19" s="162">
        <f t="shared" si="1"/>
        <v>12</v>
      </c>
      <c r="D19" s="214">
        <f t="shared" si="2"/>
        <v>2</v>
      </c>
      <c r="E19" s="216">
        <f t="shared" ca="1" si="15"/>
        <v>544069.21626074647</v>
      </c>
      <c r="F19" s="34">
        <f ca="1"/>
        <v>79252.333340266516</v>
      </c>
      <c r="G19" s="217">
        <f t="shared" ca="1" si="3"/>
        <v>464816.88292047998</v>
      </c>
      <c r="H19" s="222">
        <f t="shared" si="4"/>
        <v>1.1019912788734316</v>
      </c>
      <c r="I19" s="148">
        <f t="shared" si="5"/>
        <v>1.4862559173217267</v>
      </c>
      <c r="J19" s="223">
        <f t="shared" ca="1" si="6"/>
        <v>22274.43708107989</v>
      </c>
      <c r="K19" s="35">
        <f t="shared" ca="1" si="7"/>
        <v>208843.7362615384</v>
      </c>
      <c r="L19" s="35">
        <f t="shared" ca="1" si="8"/>
        <v>264556.87583938218</v>
      </c>
      <c r="M19" s="35">
        <f t="shared" ca="1" si="9"/>
        <v>337054.96099237772</v>
      </c>
      <c r="N19" s="36">
        <f t="shared" ca="1" si="10"/>
        <v>0.72513493674032592</v>
      </c>
      <c r="O19" s="37">
        <f t="shared" ca="1" si="11"/>
        <v>110085.58273158409</v>
      </c>
      <c r="P19" s="35">
        <f t="shared" ca="1" si="12"/>
        <v>55490.31516209917</v>
      </c>
      <c r="Q19" s="35">
        <f t="shared" ca="1" si="13"/>
        <v>123280.21172167711</v>
      </c>
      <c r="R19" s="38">
        <f t="shared" ca="1" si="14"/>
        <v>0.26522317981889582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9"/>
      <c r="AM19" s="39"/>
      <c r="AN19" s="39"/>
    </row>
    <row r="20" spans="1:40" ht="15.6">
      <c r="A20" s="31"/>
      <c r="B20" s="125">
        <f t="shared" si="0"/>
        <v>2018</v>
      </c>
      <c r="C20" s="163">
        <f t="shared" si="1"/>
        <v>13</v>
      </c>
      <c r="D20" s="164">
        <f t="shared" si="2"/>
        <v>1</v>
      </c>
      <c r="E20" s="216">
        <f t="shared" ca="1" si="15"/>
        <v>315267.98497774341</v>
      </c>
      <c r="F20" s="34">
        <f ca="1"/>
        <v>5242.3537549073662</v>
      </c>
      <c r="G20" s="217">
        <f t="shared" ca="1" si="3"/>
        <v>310025.63122283603</v>
      </c>
      <c r="H20" s="224">
        <f t="shared" si="4"/>
        <v>1.080374341185707</v>
      </c>
      <c r="I20" s="44">
        <f t="shared" si="5"/>
        <v>1.6057127575098191</v>
      </c>
      <c r="J20" s="225">
        <f t="shared" ca="1" si="6"/>
        <v>7683.0946852932475</v>
      </c>
      <c r="K20" s="46">
        <f t="shared" ca="1" si="7"/>
        <v>180708.75406111174</v>
      </c>
      <c r="L20" s="46">
        <f t="shared" ca="1" si="8"/>
        <v>190961.84053543321</v>
      </c>
      <c r="M20" s="46">
        <f t="shared" ca="1" si="9"/>
        <v>262910.78018027253</v>
      </c>
      <c r="N20" s="47">
        <f t="shared" ca="1" si="10"/>
        <v>0.8480291746952402</v>
      </c>
      <c r="O20" s="48">
        <f t="shared" ca="1" si="11"/>
        <v>49216.194284255784</v>
      </c>
      <c r="P20" s="46">
        <f t="shared" ca="1" si="12"/>
        <v>25339.456589531488</v>
      </c>
      <c r="Q20" s="46">
        <f t="shared" ca="1" si="13"/>
        <v>55356.317074732877</v>
      </c>
      <c r="R20" s="49">
        <f t="shared" ca="1" si="14"/>
        <v>0.17855400166879948</v>
      </c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9"/>
      <c r="AM20" s="39"/>
      <c r="AN20" s="39"/>
    </row>
    <row r="21" spans="1:40" ht="12.75" customHeight="1">
      <c r="A21" s="31"/>
      <c r="B21" s="211"/>
      <c r="C21" s="122"/>
      <c r="D21" s="122"/>
      <c r="E21" s="52"/>
      <c r="F21" s="50"/>
      <c r="G21" s="221"/>
      <c r="H21" s="52"/>
      <c r="I21" s="50"/>
      <c r="J21" s="221"/>
      <c r="K21" s="50"/>
      <c r="L21" s="50"/>
      <c r="M21" s="50"/>
      <c r="N21" s="51"/>
      <c r="O21" s="52"/>
      <c r="P21" s="50"/>
      <c r="Q21" s="50"/>
      <c r="R21" s="53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35"/>
      <c r="AI21" s="54"/>
      <c r="AJ21" s="54"/>
      <c r="AK21" s="54"/>
      <c r="AL21" s="55"/>
      <c r="AM21" s="55"/>
      <c r="AN21" s="55"/>
    </row>
    <row r="22" spans="1:40" ht="15.6">
      <c r="A22" s="31"/>
      <c r="B22" s="212" t="s">
        <v>48</v>
      </c>
      <c r="C22" s="123"/>
      <c r="D22" s="123"/>
      <c r="E22" s="210">
        <f ca="1">SUM(E8:E20)</f>
        <v>8604021.9430009946</v>
      </c>
      <c r="F22" s="56">
        <f ca="1">SUM(F8:F20)</f>
        <v>5658535.2687688032</v>
      </c>
      <c r="G22" s="220">
        <f ca="1">SUM(G8:G20)</f>
        <v>2945486.6742321933</v>
      </c>
      <c r="H22" s="210"/>
      <c r="I22" s="57"/>
      <c r="J22" s="226"/>
      <c r="K22" s="46">
        <f ca="1">SUMSQ(K8:K20)^0.5</f>
        <v>357106.02696972288</v>
      </c>
      <c r="L22" s="46" cm="1">
        <f t="array" aca="1" ref="L22" ca="1">SQRT(MMULT(TRANSPOSE($I$8:$I$20-1), MMULT($E$8:$E$20, MMULT( TRANSPOSE($E$8:$E$20), ($I$8:$I$20-1)))))</f>
        <v>1265722.6122314236</v>
      </c>
      <c r="M22" s="151">
        <f ca="1">(K22^2+L22^2)^0.5</f>
        <v>1315134.3831000843</v>
      </c>
      <c r="N22" s="47">
        <f ca="1">IF(ISERROR(M22/G22),"",M22/G22)</f>
        <v>0.44649137088454266</v>
      </c>
      <c r="O22" s="58">
        <f ca="1">SUMSQ(O8:O20)^0.5</f>
        <v>164420.17792117532</v>
      </c>
      <c r="P22" s="46" cm="1">
        <f t="array" aca="1" ref="P22" ca="1">SQRT(MMULT(TRANSPOSE($H$8:$H$20-1), MMULT($E$8:$E$20, MMULT( TRANSPOSE($E$8:$E$20), ($H$8:$H$20-1)))))</f>
        <v>280196.98408930784</v>
      </c>
      <c r="Q22" s="151">
        <f ca="1">(O22^2+P22^2)^0.5</f>
        <v>324875.89138065447</v>
      </c>
      <c r="R22" s="49">
        <f ca="1">IF(ISERROR(Q22/G22),"",Q22/G22)</f>
        <v>0.11029616742888189</v>
      </c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1"/>
      <c r="AM22" s="61"/>
      <c r="AN22" s="61"/>
    </row>
    <row r="23" spans="1:40" s="12" customFormat="1" ht="16.5" customHeight="1">
      <c r="A23" s="1"/>
      <c r="B23" s="13"/>
      <c r="C23" s="14"/>
      <c r="D23" s="6"/>
      <c r="E23" s="6"/>
      <c r="F23" s="6"/>
      <c r="G23" s="6"/>
      <c r="H23" s="15"/>
      <c r="I23" s="15"/>
      <c r="J23" s="9"/>
      <c r="K23" s="193"/>
      <c r="L23" s="9"/>
      <c r="M23" s="9"/>
      <c r="N23" s="9"/>
      <c r="O23" s="193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62"/>
    </row>
    <row r="24" spans="1:40" s="12" customFormat="1" ht="16.5" customHeight="1">
      <c r="A24" s="1"/>
      <c r="B24" s="171" t="str">
        <f>$B$1</f>
        <v>Study 7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62"/>
    </row>
    <row r="25" spans="1:40" ht="15.6">
      <c r="A25" s="63"/>
      <c r="B25" s="171" t="s">
        <v>165</v>
      </c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3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64"/>
    </row>
    <row r="26" spans="1:40" ht="15.6">
      <c r="A26" s="31" t="s">
        <v>70</v>
      </c>
      <c r="B26" s="65" t="s">
        <v>33</v>
      </c>
      <c r="C26" s="66" t="s">
        <v>34</v>
      </c>
      <c r="D26" s="67">
        <v>1</v>
      </c>
      <c r="E26" s="67">
        <f>D26+1</f>
        <v>2</v>
      </c>
      <c r="F26" s="67">
        <f t="shared" ref="F26:P26" si="16">E26+1</f>
        <v>3</v>
      </c>
      <c r="G26" s="67">
        <f t="shared" si="16"/>
        <v>4</v>
      </c>
      <c r="H26" s="67">
        <f t="shared" si="16"/>
        <v>5</v>
      </c>
      <c r="I26" s="67">
        <f t="shared" si="16"/>
        <v>6</v>
      </c>
      <c r="J26" s="67">
        <f t="shared" si="16"/>
        <v>7</v>
      </c>
      <c r="K26" s="67">
        <f t="shared" si="16"/>
        <v>8</v>
      </c>
      <c r="L26" s="67">
        <f t="shared" si="16"/>
        <v>9</v>
      </c>
      <c r="M26" s="67">
        <f t="shared" si="16"/>
        <v>10</v>
      </c>
      <c r="N26" s="67">
        <f t="shared" si="16"/>
        <v>11</v>
      </c>
      <c r="O26" s="67">
        <f t="shared" si="16"/>
        <v>12</v>
      </c>
      <c r="P26" s="68">
        <f t="shared" si="16"/>
        <v>13</v>
      </c>
      <c r="Q26" s="95" t="s">
        <v>71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</row>
    <row r="27" spans="1:40" ht="15.6">
      <c r="A27" s="69">
        <v>1</v>
      </c>
      <c r="B27" s="214">
        <f t="shared" ref="B27:B37" si="17">B28-1</f>
        <v>2006</v>
      </c>
      <c r="C27" s="354">
        <v>1</v>
      </c>
      <c r="D27" s="71">
        <f t="array" ref="D27:P39">'Triangle 3'!$D$135:$P$147</f>
        <v>361628.27728081262</v>
      </c>
      <c r="E27" s="71">
        <v>361223.35636029154</v>
      </c>
      <c r="F27" s="71">
        <v>381475.0432995978</v>
      </c>
      <c r="G27" s="71">
        <v>454656.05888049887</v>
      </c>
      <c r="H27" s="71">
        <v>488158.85482565092</v>
      </c>
      <c r="I27" s="71">
        <v>483139.08648957312</v>
      </c>
      <c r="J27" s="71">
        <v>531390.2376353424</v>
      </c>
      <c r="K27" s="71">
        <v>531296.87169307948</v>
      </c>
      <c r="L27" s="71">
        <v>518921.41275133815</v>
      </c>
      <c r="M27" s="71">
        <v>557924.45559997496</v>
      </c>
      <c r="N27" s="71">
        <v>602402.29256843938</v>
      </c>
      <c r="O27" s="71">
        <v>623632.68461114983</v>
      </c>
      <c r="P27" s="165">
        <v>625326.14512523031</v>
      </c>
      <c r="Q27" s="176">
        <f ca="1">OFFSET($Q$26,$C27,-$C27)</f>
        <v>625326.14512523031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</row>
    <row r="28" spans="1:40" ht="15.6">
      <c r="A28" s="69">
        <v>1</v>
      </c>
      <c r="B28" s="214">
        <f t="shared" si="17"/>
        <v>2007</v>
      </c>
      <c r="C28" s="354">
        <f t="shared" ref="C28:C39" si="18">C27+1</f>
        <v>2</v>
      </c>
      <c r="D28" s="71">
        <v>541865.18616896484</v>
      </c>
      <c r="E28" s="71">
        <v>736997.38084214309</v>
      </c>
      <c r="F28" s="71">
        <v>759345.82576227898</v>
      </c>
      <c r="G28" s="71">
        <v>815144.04069043719</v>
      </c>
      <c r="H28" s="71">
        <v>827226.5511252922</v>
      </c>
      <c r="I28" s="71">
        <v>832333.2692420372</v>
      </c>
      <c r="J28" s="71">
        <v>817576.65601093182</v>
      </c>
      <c r="K28" s="71">
        <v>793589.55995687132</v>
      </c>
      <c r="L28" s="71">
        <v>805050.12603141041</v>
      </c>
      <c r="M28" s="71">
        <v>842277.07884875033</v>
      </c>
      <c r="N28" s="71">
        <v>852266.37116333155</v>
      </c>
      <c r="O28" s="71">
        <v>857034.39474298595</v>
      </c>
      <c r="P28" s="165">
        <v>0</v>
      </c>
      <c r="Q28" s="176">
        <f t="shared" ref="Q28:Q39" ca="1" si="19">OFFSET($Q$26,$C28,-$C28)</f>
        <v>857034.39474298595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</row>
    <row r="29" spans="1:40" ht="15.6">
      <c r="A29" s="69">
        <v>1</v>
      </c>
      <c r="B29" s="214">
        <f t="shared" si="17"/>
        <v>2008</v>
      </c>
      <c r="C29" s="354">
        <f t="shared" si="18"/>
        <v>3</v>
      </c>
      <c r="D29" s="71">
        <v>510447.69926304586</v>
      </c>
      <c r="E29" s="71">
        <v>540254.49835921091</v>
      </c>
      <c r="F29" s="71">
        <v>736455.88971856982</v>
      </c>
      <c r="G29" s="71">
        <v>697404.13039429579</v>
      </c>
      <c r="H29" s="71">
        <v>664594.05272448319</v>
      </c>
      <c r="I29" s="71">
        <v>660161.9455650996</v>
      </c>
      <c r="J29" s="71">
        <v>692814.49931052653</v>
      </c>
      <c r="K29" s="71">
        <v>778726.82450082665</v>
      </c>
      <c r="L29" s="71">
        <v>823441.73662539106</v>
      </c>
      <c r="M29" s="71">
        <v>829219.46470260748</v>
      </c>
      <c r="N29" s="71">
        <v>832122.39050211781</v>
      </c>
      <c r="O29" s="71">
        <v>0</v>
      </c>
      <c r="P29" s="165">
        <v>0</v>
      </c>
      <c r="Q29" s="176">
        <f t="shared" ca="1" si="19"/>
        <v>832122.39050211781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</row>
    <row r="30" spans="1:40" ht="15.6">
      <c r="A30" s="69">
        <v>1</v>
      </c>
      <c r="B30" s="214">
        <f t="shared" si="17"/>
        <v>2009</v>
      </c>
      <c r="C30" s="354">
        <f t="shared" si="18"/>
        <v>4</v>
      </c>
      <c r="D30" s="71">
        <v>581995.05257434968</v>
      </c>
      <c r="E30" s="71">
        <v>587053.91735941928</v>
      </c>
      <c r="F30" s="71">
        <v>927702.85340371402</v>
      </c>
      <c r="G30" s="71">
        <v>864523.17929807864</v>
      </c>
      <c r="H30" s="71">
        <v>961358.98453019257</v>
      </c>
      <c r="I30" s="71">
        <v>1079249.4930886161</v>
      </c>
      <c r="J30" s="71">
        <v>1107516.890027046</v>
      </c>
      <c r="K30" s="71">
        <v>1077914.6783181585</v>
      </c>
      <c r="L30" s="71">
        <v>1100975.8362348354</v>
      </c>
      <c r="M30" s="71">
        <v>1104190.2002071387</v>
      </c>
      <c r="N30" s="71">
        <v>0</v>
      </c>
      <c r="O30" s="71">
        <v>0</v>
      </c>
      <c r="P30" s="165">
        <v>0</v>
      </c>
      <c r="Q30" s="176">
        <f t="shared" ca="1" si="19"/>
        <v>1104190.2002071387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</row>
    <row r="31" spans="1:40" ht="15.6">
      <c r="A31" s="69">
        <v>1</v>
      </c>
      <c r="B31" s="214">
        <f t="shared" si="17"/>
        <v>2010</v>
      </c>
      <c r="C31" s="354">
        <f t="shared" si="18"/>
        <v>5</v>
      </c>
      <c r="D31" s="71">
        <v>680866.86920377961</v>
      </c>
      <c r="E31" s="71">
        <v>807242.7836762995</v>
      </c>
      <c r="F31" s="71">
        <v>825717.1639487315</v>
      </c>
      <c r="G31" s="71">
        <v>847856.16815719986</v>
      </c>
      <c r="H31" s="71">
        <v>932933.1542477964</v>
      </c>
      <c r="I31" s="71">
        <v>1031526.976536806</v>
      </c>
      <c r="J31" s="71">
        <v>1012551.9370411537</v>
      </c>
      <c r="K31" s="71">
        <v>1056498.796331834</v>
      </c>
      <c r="L31" s="71">
        <v>1136559.2550162459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19"/>
        <v>1136559.2550162459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</row>
    <row r="32" spans="1:40" ht="15.6">
      <c r="A32" s="69">
        <v>1</v>
      </c>
      <c r="B32" s="214">
        <f t="shared" si="17"/>
        <v>2011</v>
      </c>
      <c r="C32" s="354">
        <f t="shared" si="18"/>
        <v>6</v>
      </c>
      <c r="D32" s="71">
        <v>589980.47044977208</v>
      </c>
      <c r="E32" s="71">
        <v>568712.79742264212</v>
      </c>
      <c r="F32" s="71">
        <v>543622.16148750007</v>
      </c>
      <c r="G32" s="71">
        <v>653129.78501908458</v>
      </c>
      <c r="H32" s="71">
        <v>704147.12123869872</v>
      </c>
      <c r="I32" s="71">
        <v>736589.2285825382</v>
      </c>
      <c r="J32" s="71">
        <v>729034.9745384939</v>
      </c>
      <c r="K32" s="71">
        <v>799249.74396224273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19"/>
        <v>799249.74396224273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</row>
    <row r="33" spans="1:34" ht="15.6">
      <c r="A33" s="69">
        <v>1</v>
      </c>
      <c r="B33" s="214">
        <f t="shared" si="17"/>
        <v>2012</v>
      </c>
      <c r="C33" s="354">
        <f t="shared" si="18"/>
        <v>7</v>
      </c>
      <c r="D33" s="71">
        <v>365024.34282057011</v>
      </c>
      <c r="E33" s="71">
        <v>403953.80014571297</v>
      </c>
      <c r="F33" s="71">
        <v>431170.3197051821</v>
      </c>
      <c r="G33" s="71">
        <v>427871.07018501731</v>
      </c>
      <c r="H33" s="71">
        <v>399101.33074634988</v>
      </c>
      <c r="I33" s="71">
        <v>402797.34696465987</v>
      </c>
      <c r="J33" s="71">
        <v>469122.02560529509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165">
        <v>0</v>
      </c>
      <c r="Q33" s="176">
        <f t="shared" ca="1" si="19"/>
        <v>469122.02560529509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</row>
    <row r="34" spans="1:34" ht="15.6">
      <c r="A34" s="69">
        <v>1</v>
      </c>
      <c r="B34" s="214">
        <f t="shared" si="17"/>
        <v>2013</v>
      </c>
      <c r="C34" s="354">
        <f t="shared" si="18"/>
        <v>8</v>
      </c>
      <c r="D34" s="71">
        <v>494798.4830534315</v>
      </c>
      <c r="E34" s="71">
        <v>473086.94813955569</v>
      </c>
      <c r="F34" s="71">
        <v>467896.3437705168</v>
      </c>
      <c r="G34" s="71">
        <v>441088.72341965616</v>
      </c>
      <c r="H34" s="71">
        <v>402827.34697251476</v>
      </c>
      <c r="I34" s="71">
        <v>417864.38686381996</v>
      </c>
      <c r="J34" s="72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19"/>
        <v>417864.38686381996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</row>
    <row r="35" spans="1:34" ht="15.6">
      <c r="A35" s="69">
        <v>1</v>
      </c>
      <c r="B35" s="214">
        <f t="shared" si="17"/>
        <v>2014</v>
      </c>
      <c r="C35" s="354">
        <f t="shared" si="18"/>
        <v>9</v>
      </c>
      <c r="D35" s="71">
        <v>465529.47326425678</v>
      </c>
      <c r="E35" s="71">
        <v>458999.94720173406</v>
      </c>
      <c r="F35" s="71">
        <v>425546.9367199415</v>
      </c>
      <c r="G35" s="71">
        <v>451975.85181196092</v>
      </c>
      <c r="H35" s="71">
        <v>542202.29419094243</v>
      </c>
      <c r="I35" s="72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19"/>
        <v>542202.29419094243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</row>
    <row r="36" spans="1:34" ht="15.6">
      <c r="A36" s="69">
        <v>1</v>
      </c>
      <c r="B36" s="214">
        <f t="shared" si="17"/>
        <v>2015</v>
      </c>
      <c r="C36" s="354">
        <f t="shared" si="18"/>
        <v>10</v>
      </c>
      <c r="D36" s="71">
        <v>421328.83632713475</v>
      </c>
      <c r="E36" s="71">
        <v>459510.94498410658</v>
      </c>
      <c r="F36" s="71">
        <v>506356.16069647943</v>
      </c>
      <c r="G36" s="71">
        <v>623241.1161167816</v>
      </c>
      <c r="H36" s="72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19"/>
        <v>623241.1161167816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</row>
    <row r="37" spans="1:34" ht="15.6">
      <c r="A37" s="69">
        <v>1</v>
      </c>
      <c r="B37" s="214">
        <f t="shared" si="17"/>
        <v>2016</v>
      </c>
      <c r="C37" s="354">
        <f t="shared" si="18"/>
        <v>11</v>
      </c>
      <c r="D37" s="71">
        <v>362403.16900809819</v>
      </c>
      <c r="E37" s="71">
        <v>358963.34124778293</v>
      </c>
      <c r="F37" s="71">
        <v>337772.78942970536</v>
      </c>
      <c r="G37" s="72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19"/>
        <v>337772.78942970536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</row>
    <row r="38" spans="1:34" ht="15.6">
      <c r="A38" s="69">
        <v>1</v>
      </c>
      <c r="B38" s="214">
        <f>B39-1</f>
        <v>2017</v>
      </c>
      <c r="C38" s="354">
        <f t="shared" si="18"/>
        <v>12</v>
      </c>
      <c r="D38" s="71">
        <v>455508.07375107968</v>
      </c>
      <c r="E38" s="71">
        <v>544069.21626074647</v>
      </c>
      <c r="F38" s="72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19"/>
        <v>544069.21626074647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</row>
    <row r="39" spans="1:34" ht="15.6">
      <c r="A39" s="69">
        <v>1</v>
      </c>
      <c r="B39" s="355">
        <v>2018</v>
      </c>
      <c r="C39" s="354">
        <f t="shared" si="18"/>
        <v>13</v>
      </c>
      <c r="D39" s="71">
        <v>315267.98497774341</v>
      </c>
      <c r="E39" s="72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2">
        <v>0</v>
      </c>
      <c r="N39" s="71">
        <v>0</v>
      </c>
      <c r="O39" s="71">
        <v>0</v>
      </c>
      <c r="P39" s="165">
        <v>0</v>
      </c>
      <c r="Q39" s="176">
        <f t="shared" ca="1" si="19"/>
        <v>315267.98497774341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</row>
    <row r="40" spans="1:34" ht="15.6">
      <c r="A40" s="31"/>
      <c r="B40" s="177" t="s">
        <v>72</v>
      </c>
      <c r="C40" s="178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5"/>
      <c r="Q40" s="312">
        <f ca="1">SUM(Q27:Q39)</f>
        <v>8604021.9430009946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</row>
    <row r="41" spans="1:34" ht="15.75" customHeight="1">
      <c r="A41" s="31"/>
      <c r="B41" s="75"/>
      <c r="C41" s="76"/>
      <c r="D41" s="54"/>
      <c r="E41" s="54"/>
      <c r="F41" s="77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</row>
    <row r="42" spans="1:34" ht="15.75" customHeight="1">
      <c r="A42" s="31"/>
      <c r="B42" s="171" t="str">
        <f>$B$1</f>
        <v>Study 7</v>
      </c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3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15" customHeight="1">
      <c r="A43" s="63"/>
      <c r="B43" s="171" t="s">
        <v>166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64"/>
    </row>
    <row r="44" spans="1:34" ht="15.6">
      <c r="A44" s="31"/>
      <c r="B44" s="65" t="s">
        <v>33</v>
      </c>
      <c r="C44" s="66" t="s">
        <v>34</v>
      </c>
      <c r="D44" s="78" t="str">
        <f t="shared" ref="D44:O44" si="20">D26&amp;" - "&amp;E26</f>
        <v>1 - 2</v>
      </c>
      <c r="E44" s="78" t="str">
        <f t="shared" si="20"/>
        <v>2 - 3</v>
      </c>
      <c r="F44" s="78" t="str">
        <f t="shared" si="20"/>
        <v>3 - 4</v>
      </c>
      <c r="G44" s="78" t="str">
        <f t="shared" si="20"/>
        <v>4 - 5</v>
      </c>
      <c r="H44" s="78" t="str">
        <f t="shared" si="20"/>
        <v>5 - 6</v>
      </c>
      <c r="I44" s="78" t="str">
        <f t="shared" si="20"/>
        <v>6 - 7</v>
      </c>
      <c r="J44" s="78" t="str">
        <f t="shared" si="20"/>
        <v>7 - 8</v>
      </c>
      <c r="K44" s="78" t="str">
        <f t="shared" si="20"/>
        <v>8 - 9</v>
      </c>
      <c r="L44" s="78" t="str">
        <f t="shared" si="20"/>
        <v>9 - 10</v>
      </c>
      <c r="M44" s="78" t="str">
        <f t="shared" si="20"/>
        <v>10 - 11</v>
      </c>
      <c r="N44" s="78" t="str">
        <f t="shared" si="20"/>
        <v>11 - 12</v>
      </c>
      <c r="O44" s="78" t="str">
        <f t="shared" si="20"/>
        <v>12 - 13</v>
      </c>
      <c r="P44" s="166" t="str">
        <f>P26&amp;" - Ult"</f>
        <v>13 - Ult</v>
      </c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</row>
    <row r="45" spans="1:34" ht="15.6">
      <c r="A45" s="31"/>
      <c r="B45" s="214">
        <f t="shared" ref="B45:B55" si="21">B46-1</f>
        <v>2006</v>
      </c>
      <c r="C45" s="354">
        <v>1</v>
      </c>
      <c r="D45" s="79">
        <f t="shared" ref="D45:O45" si="22">IF(ISERROR(E27/D27),"",IF(E27/D27=0,"",E27/D27))</f>
        <v>0.99888028413163432</v>
      </c>
      <c r="E45" s="79">
        <f t="shared" si="22"/>
        <v>1.0560641680077487</v>
      </c>
      <c r="F45" s="79">
        <f t="shared" si="22"/>
        <v>1.1918369677552592</v>
      </c>
      <c r="G45" s="79">
        <f t="shared" si="22"/>
        <v>1.0736882205587364</v>
      </c>
      <c r="H45" s="79">
        <f t="shared" si="22"/>
        <v>0.98971693684042539</v>
      </c>
      <c r="I45" s="79">
        <f t="shared" si="22"/>
        <v>1.0998701046863253</v>
      </c>
      <c r="J45" s="79">
        <f t="shared" si="22"/>
        <v>0.99982429872502288</v>
      </c>
      <c r="K45" s="79">
        <f t="shared" si="22"/>
        <v>0.97670707357582487</v>
      </c>
      <c r="L45" s="79">
        <f t="shared" si="22"/>
        <v>1.0751617526088226</v>
      </c>
      <c r="M45" s="79">
        <f t="shared" si="22"/>
        <v>1.079720178103027</v>
      </c>
      <c r="N45" s="79">
        <f t="shared" si="22"/>
        <v>1.0352428805544402</v>
      </c>
      <c r="O45" s="79">
        <f t="shared" si="22"/>
        <v>1.0027154774851745</v>
      </c>
      <c r="P45" s="167" t="str">
        <f>IF(ISERROR(#REF!/P27),"",IF(#REF!/P27=0,"",#REF!/P27))</f>
        <v/>
      </c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</row>
    <row r="46" spans="1:34" ht="15.6">
      <c r="A46" s="31"/>
      <c r="B46" s="214">
        <f t="shared" si="21"/>
        <v>2007</v>
      </c>
      <c r="C46" s="354">
        <f t="shared" ref="C46:C56" si="23">C45+1</f>
        <v>2</v>
      </c>
      <c r="D46" s="79">
        <f t="shared" ref="D46:O46" si="24">IF(ISERROR(E28/D28),"",IF(E28/D28=0,"",E28/D28))</f>
        <v>1.3601120715150206</v>
      </c>
      <c r="E46" s="79">
        <f t="shared" si="24"/>
        <v>1.0303236422558233</v>
      </c>
      <c r="F46" s="79">
        <f t="shared" si="24"/>
        <v>1.0734819538543514</v>
      </c>
      <c r="G46" s="79">
        <f t="shared" si="24"/>
        <v>1.0148225464846936</v>
      </c>
      <c r="H46" s="79">
        <f t="shared" si="24"/>
        <v>1.0061733005423947</v>
      </c>
      <c r="I46" s="79">
        <f t="shared" si="24"/>
        <v>0.98227078770437293</v>
      </c>
      <c r="J46" s="79">
        <f t="shared" si="24"/>
        <v>0.97066073758625049</v>
      </c>
      <c r="K46" s="79">
        <f t="shared" si="24"/>
        <v>1.014441427474376</v>
      </c>
      <c r="L46" s="79">
        <f t="shared" si="24"/>
        <v>1.0462417824848429</v>
      </c>
      <c r="M46" s="79">
        <f t="shared" si="24"/>
        <v>1.0118598648419055</v>
      </c>
      <c r="N46" s="79">
        <f t="shared" si="24"/>
        <v>1.0055945227231553</v>
      </c>
      <c r="O46" s="79" t="str">
        <f t="shared" si="24"/>
        <v/>
      </c>
      <c r="P46" s="167" t="str">
        <f>IF(ISERROR(#REF!/P28),"",IF(#REF!/P28=0,"",#REF!/P28))</f>
        <v/>
      </c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</row>
    <row r="47" spans="1:34" ht="15.6">
      <c r="A47" s="31"/>
      <c r="B47" s="214">
        <f t="shared" si="21"/>
        <v>2008</v>
      </c>
      <c r="C47" s="354">
        <f t="shared" si="23"/>
        <v>3</v>
      </c>
      <c r="D47" s="79">
        <f t="shared" ref="D47:O47" si="25">IF(ISERROR(E29/D29),"",IF(E29/D29=0,"",E29/D29))</f>
        <v>1.0583934439105089</v>
      </c>
      <c r="E47" s="79">
        <f t="shared" si="25"/>
        <v>1.3631647528252624</v>
      </c>
      <c r="F47" s="79">
        <f t="shared" si="25"/>
        <v>0.94697338989413571</v>
      </c>
      <c r="G47" s="79">
        <f t="shared" si="25"/>
        <v>0.95295399576818884</v>
      </c>
      <c r="H47" s="79">
        <f t="shared" si="25"/>
        <v>0.99333110619751364</v>
      </c>
      <c r="I47" s="79">
        <f t="shared" si="25"/>
        <v>1.0494614298276104</v>
      </c>
      <c r="J47" s="79">
        <f t="shared" si="25"/>
        <v>1.1240048025493088</v>
      </c>
      <c r="K47" s="79">
        <f t="shared" si="25"/>
        <v>1.0574205365960356</v>
      </c>
      <c r="L47" s="79">
        <f t="shared" si="25"/>
        <v>1.0070165596668619</v>
      </c>
      <c r="M47" s="79">
        <f t="shared" si="25"/>
        <v>1.0035007931230262</v>
      </c>
      <c r="N47" s="79" t="str">
        <f t="shared" si="25"/>
        <v/>
      </c>
      <c r="O47" s="79" t="str">
        <f t="shared" si="25"/>
        <v/>
      </c>
      <c r="P47" s="167" t="str">
        <f>IF(ISERROR(#REF!/P29),"",IF(#REF!/P29=0,"",#REF!/P29))</f>
        <v/>
      </c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</row>
    <row r="48" spans="1:34" ht="15.6">
      <c r="A48" s="31"/>
      <c r="B48" s="214">
        <f t="shared" si="21"/>
        <v>2009</v>
      </c>
      <c r="C48" s="354">
        <f t="shared" si="23"/>
        <v>4</v>
      </c>
      <c r="D48" s="79">
        <f t="shared" ref="D48:O48" si="26">IF(ISERROR(E30/D30),"",IF(E30/D30=0,"",E30/D30))</f>
        <v>1.008692281425233</v>
      </c>
      <c r="E48" s="79">
        <f t="shared" si="26"/>
        <v>1.5802685681351736</v>
      </c>
      <c r="F48" s="79">
        <f t="shared" si="26"/>
        <v>0.93189664786107851</v>
      </c>
      <c r="G48" s="79">
        <f t="shared" si="26"/>
        <v>1.1120106522889723</v>
      </c>
      <c r="H48" s="79">
        <f t="shared" si="26"/>
        <v>1.1226290183536751</v>
      </c>
      <c r="I48" s="79">
        <f t="shared" si="26"/>
        <v>1.0261917166692696</v>
      </c>
      <c r="J48" s="79">
        <f t="shared" si="26"/>
        <v>0.97327154829380114</v>
      </c>
      <c r="K48" s="79">
        <f t="shared" si="26"/>
        <v>1.0213942331248875</v>
      </c>
      <c r="L48" s="79">
        <f t="shared" si="26"/>
        <v>1.0029195590552613</v>
      </c>
      <c r="M48" s="79" t="str">
        <f t="shared" si="26"/>
        <v/>
      </c>
      <c r="N48" s="79" t="str">
        <f t="shared" si="26"/>
        <v/>
      </c>
      <c r="O48" s="79" t="str">
        <f t="shared" si="26"/>
        <v/>
      </c>
      <c r="P48" s="167" t="str">
        <f>IF(ISERROR(#REF!/P30),"",IF(#REF!/P30=0,"",#REF!/P30))</f>
        <v/>
      </c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</row>
    <row r="49" spans="1:34" ht="15.6">
      <c r="A49" s="31"/>
      <c r="B49" s="214">
        <f t="shared" si="21"/>
        <v>2010</v>
      </c>
      <c r="C49" s="354">
        <f t="shared" si="23"/>
        <v>5</v>
      </c>
      <c r="D49" s="79">
        <f t="shared" ref="D49:O49" si="27">IF(ISERROR(E31/D31),"",IF(E31/D31=0,"",E31/D31))</f>
        <v>1.1856103155970956</v>
      </c>
      <c r="E49" s="79">
        <f t="shared" si="27"/>
        <v>1.0228857794036845</v>
      </c>
      <c r="F49" s="79">
        <f t="shared" si="27"/>
        <v>1.0268118493535916</v>
      </c>
      <c r="G49" s="79">
        <f t="shared" si="27"/>
        <v>1.1003436541312306</v>
      </c>
      <c r="H49" s="79">
        <f t="shared" si="27"/>
        <v>1.1056815505377806</v>
      </c>
      <c r="I49" s="79">
        <f t="shared" si="27"/>
        <v>0.98160490231737996</v>
      </c>
      <c r="J49" s="79">
        <f t="shared" si="27"/>
        <v>1.0434020791260352</v>
      </c>
      <c r="K49" s="79">
        <f t="shared" si="27"/>
        <v>1.0757790344507556</v>
      </c>
      <c r="L49" s="79" t="str">
        <f t="shared" si="27"/>
        <v/>
      </c>
      <c r="M49" s="79" t="str">
        <f t="shared" si="27"/>
        <v/>
      </c>
      <c r="N49" s="79" t="str">
        <f t="shared" si="27"/>
        <v/>
      </c>
      <c r="O49" s="79" t="str">
        <f t="shared" si="27"/>
        <v/>
      </c>
      <c r="P49" s="167" t="str">
        <f>IF(ISERROR(#REF!/P31),"",IF(#REF!/P31=0,"",#REF!/P31))</f>
        <v/>
      </c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</row>
    <row r="50" spans="1:34" ht="15.6">
      <c r="A50" s="31"/>
      <c r="B50" s="214">
        <f t="shared" si="21"/>
        <v>2011</v>
      </c>
      <c r="C50" s="354">
        <f t="shared" si="23"/>
        <v>6</v>
      </c>
      <c r="D50" s="79">
        <f t="shared" ref="D50:O50" si="28">IF(ISERROR(E32/D32),"",IF(E32/D32=0,"",E32/D32))</f>
        <v>0.96395190333856895</v>
      </c>
      <c r="E50" s="79">
        <f t="shared" si="28"/>
        <v>0.95588171033103053</v>
      </c>
      <c r="F50" s="79">
        <f t="shared" si="28"/>
        <v>1.2014406904088337</v>
      </c>
      <c r="G50" s="79">
        <f t="shared" si="28"/>
        <v>1.078112095619898</v>
      </c>
      <c r="H50" s="79">
        <f t="shared" si="28"/>
        <v>1.0460729105684179</v>
      </c>
      <c r="I50" s="79">
        <f t="shared" si="28"/>
        <v>0.98974427842424284</v>
      </c>
      <c r="J50" s="79">
        <f t="shared" si="28"/>
        <v>1.0963119354708564</v>
      </c>
      <c r="K50" s="79" t="str">
        <f t="shared" si="28"/>
        <v/>
      </c>
      <c r="L50" s="79" t="str">
        <f t="shared" si="28"/>
        <v/>
      </c>
      <c r="M50" s="79" t="str">
        <f t="shared" si="28"/>
        <v/>
      </c>
      <c r="N50" s="79" t="str">
        <f t="shared" si="28"/>
        <v/>
      </c>
      <c r="O50" s="79" t="str">
        <f t="shared" si="28"/>
        <v/>
      </c>
      <c r="P50" s="167" t="str">
        <f>IF(ISERROR(#REF!/P32),"",IF(#REF!/P32=0,"",#REF!/P32))</f>
        <v/>
      </c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</row>
    <row r="51" spans="1:34" ht="15.6">
      <c r="A51" s="31"/>
      <c r="B51" s="214">
        <f t="shared" si="21"/>
        <v>2012</v>
      </c>
      <c r="C51" s="354">
        <f t="shared" si="23"/>
        <v>7</v>
      </c>
      <c r="D51" s="79">
        <f t="shared" ref="D51:O51" si="29">IF(ISERROR(E33/D33),"",IF(E33/D33=0,"",E33/D33))</f>
        <v>1.1066489347650956</v>
      </c>
      <c r="E51" s="79">
        <f t="shared" si="29"/>
        <v>1.0673753274499502</v>
      </c>
      <c r="F51" s="79">
        <f t="shared" si="29"/>
        <v>0.99234815252956021</v>
      </c>
      <c r="G51" s="79">
        <f t="shared" si="29"/>
        <v>0.93276072760369844</v>
      </c>
      <c r="H51" s="79">
        <f t="shared" si="29"/>
        <v>1.0092608466411228</v>
      </c>
      <c r="I51" s="79">
        <f t="shared" si="29"/>
        <v>1.1646601675518342</v>
      </c>
      <c r="J51" s="79" t="str">
        <f t="shared" si="29"/>
        <v/>
      </c>
      <c r="K51" s="79" t="str">
        <f t="shared" si="29"/>
        <v/>
      </c>
      <c r="L51" s="79" t="str">
        <f t="shared" si="29"/>
        <v/>
      </c>
      <c r="M51" s="79" t="str">
        <f t="shared" si="29"/>
        <v/>
      </c>
      <c r="N51" s="79" t="str">
        <f t="shared" si="29"/>
        <v/>
      </c>
      <c r="O51" s="79" t="str">
        <f t="shared" si="29"/>
        <v/>
      </c>
      <c r="P51" s="167" t="str">
        <f>IF(ISERROR(#REF!/P33),"",IF(#REF!/P33=0,"",#REF!/P33))</f>
        <v/>
      </c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4" ht="15.6">
      <c r="A52" s="31"/>
      <c r="B52" s="214">
        <f t="shared" si="21"/>
        <v>2013</v>
      </c>
      <c r="C52" s="354">
        <f t="shared" si="23"/>
        <v>8</v>
      </c>
      <c r="D52" s="79">
        <f t="shared" ref="D52:O52" si="30">IF(ISERROR(E34/D34),"",IF(E34/D34=0,"",E34/D34))</f>
        <v>0.9561204497235064</v>
      </c>
      <c r="E52" s="79">
        <f t="shared" si="30"/>
        <v>0.98902822326963091</v>
      </c>
      <c r="F52" s="79">
        <f t="shared" si="30"/>
        <v>0.94270607003501472</v>
      </c>
      <c r="G52" s="79">
        <f t="shared" si="30"/>
        <v>0.91325696075268026</v>
      </c>
      <c r="H52" s="79">
        <f t="shared" si="30"/>
        <v>1.0373287464327272</v>
      </c>
      <c r="I52" s="79" t="str">
        <f t="shared" si="30"/>
        <v/>
      </c>
      <c r="J52" s="79" t="str">
        <f t="shared" si="30"/>
        <v/>
      </c>
      <c r="K52" s="79" t="str">
        <f t="shared" si="30"/>
        <v/>
      </c>
      <c r="L52" s="79" t="str">
        <f t="shared" si="30"/>
        <v/>
      </c>
      <c r="M52" s="79" t="str">
        <f t="shared" si="30"/>
        <v/>
      </c>
      <c r="N52" s="79" t="str">
        <f t="shared" si="30"/>
        <v/>
      </c>
      <c r="O52" s="79" t="str">
        <f t="shared" si="30"/>
        <v/>
      </c>
      <c r="P52" s="167" t="str">
        <f>IF(ISERROR(#REF!/P34),"",IF(#REF!/P34=0,"",#REF!/P34))</f>
        <v/>
      </c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4" ht="15.6">
      <c r="A53" s="31"/>
      <c r="B53" s="214">
        <f t="shared" si="21"/>
        <v>2014</v>
      </c>
      <c r="C53" s="354">
        <f t="shared" si="23"/>
        <v>9</v>
      </c>
      <c r="D53" s="79">
        <f t="shared" ref="D53:O53" si="31">IF(ISERROR(E35/D35),"",IF(E35/D35=0,"",E35/D35))</f>
        <v>0.98597397922683994</v>
      </c>
      <c r="E53" s="79">
        <f t="shared" si="31"/>
        <v>0.92711761583909358</v>
      </c>
      <c r="F53" s="79">
        <f t="shared" si="31"/>
        <v>1.0621057580527542</v>
      </c>
      <c r="G53" s="79">
        <f t="shared" si="31"/>
        <v>1.1996266880570405</v>
      </c>
      <c r="H53" s="79" t="str">
        <f t="shared" si="31"/>
        <v/>
      </c>
      <c r="I53" s="79" t="str">
        <f t="shared" si="31"/>
        <v/>
      </c>
      <c r="J53" s="79" t="str">
        <f t="shared" si="31"/>
        <v/>
      </c>
      <c r="K53" s="79" t="str">
        <f t="shared" si="31"/>
        <v/>
      </c>
      <c r="L53" s="79" t="str">
        <f t="shared" si="31"/>
        <v/>
      </c>
      <c r="M53" s="79" t="str">
        <f t="shared" si="31"/>
        <v/>
      </c>
      <c r="N53" s="79" t="str">
        <f t="shared" si="31"/>
        <v/>
      </c>
      <c r="O53" s="79" t="str">
        <f t="shared" si="31"/>
        <v/>
      </c>
      <c r="P53" s="167" t="str">
        <f>IF(ISERROR(#REF!/P35),"",IF(#REF!/P35=0,"",#REF!/P35))</f>
        <v/>
      </c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4" ht="15.6">
      <c r="A54" s="31"/>
      <c r="B54" s="214">
        <f t="shared" si="21"/>
        <v>2015</v>
      </c>
      <c r="C54" s="354">
        <f t="shared" si="23"/>
        <v>10</v>
      </c>
      <c r="D54" s="79">
        <f t="shared" ref="D54:O54" si="32">IF(ISERROR(E36/D36),"",IF(E36/D36=0,"",E36/D36))</f>
        <v>1.0906230605761953</v>
      </c>
      <c r="E54" s="79">
        <f t="shared" si="32"/>
        <v>1.1019458104833457</v>
      </c>
      <c r="F54" s="79">
        <f t="shared" si="32"/>
        <v>1.2308354563308364</v>
      </c>
      <c r="G54" s="79" t="str">
        <f t="shared" si="32"/>
        <v/>
      </c>
      <c r="H54" s="79" t="str">
        <f t="shared" si="32"/>
        <v/>
      </c>
      <c r="I54" s="79" t="str">
        <f t="shared" si="32"/>
        <v/>
      </c>
      <c r="J54" s="79" t="str">
        <f t="shared" si="32"/>
        <v/>
      </c>
      <c r="K54" s="79" t="str">
        <f t="shared" si="32"/>
        <v/>
      </c>
      <c r="L54" s="79" t="str">
        <f t="shared" si="32"/>
        <v/>
      </c>
      <c r="M54" s="79" t="str">
        <f t="shared" si="32"/>
        <v/>
      </c>
      <c r="N54" s="79" t="str">
        <f t="shared" si="32"/>
        <v/>
      </c>
      <c r="O54" s="79" t="str">
        <f t="shared" si="32"/>
        <v/>
      </c>
      <c r="P54" s="167" t="str">
        <f>IF(ISERROR(#REF!/P36),"",IF(#REF!/P36=0,"",#REF!/P36))</f>
        <v/>
      </c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4" ht="15.6">
      <c r="A55" s="31"/>
      <c r="B55" s="214">
        <f t="shared" si="21"/>
        <v>2016</v>
      </c>
      <c r="C55" s="354">
        <f t="shared" si="23"/>
        <v>11</v>
      </c>
      <c r="D55" s="79">
        <f t="shared" ref="D55:O55" si="33">IF(ISERROR(E37/D37),"",IF(E37/D37=0,"",E37/D37))</f>
        <v>0.99050828454472373</v>
      </c>
      <c r="E55" s="79">
        <f t="shared" si="33"/>
        <v>0.94096736523451763</v>
      </c>
      <c r="F55" s="79" t="str">
        <f t="shared" si="33"/>
        <v/>
      </c>
      <c r="G55" s="79" t="str">
        <f t="shared" si="33"/>
        <v/>
      </c>
      <c r="H55" s="79" t="str">
        <f t="shared" si="33"/>
        <v/>
      </c>
      <c r="I55" s="79" t="str">
        <f t="shared" si="33"/>
        <v/>
      </c>
      <c r="J55" s="79" t="str">
        <f t="shared" si="33"/>
        <v/>
      </c>
      <c r="K55" s="79" t="str">
        <f t="shared" si="33"/>
        <v/>
      </c>
      <c r="L55" s="79" t="str">
        <f t="shared" si="33"/>
        <v/>
      </c>
      <c r="M55" s="79" t="str">
        <f t="shared" si="33"/>
        <v/>
      </c>
      <c r="N55" s="79" t="str">
        <f t="shared" si="33"/>
        <v/>
      </c>
      <c r="O55" s="79" t="str">
        <f t="shared" si="33"/>
        <v/>
      </c>
      <c r="P55" s="167" t="str">
        <f>IF(ISERROR(#REF!/P37),"",IF(#REF!/P37=0,"",#REF!/P37))</f>
        <v/>
      </c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4" ht="15.6">
      <c r="A56" s="31"/>
      <c r="B56" s="164">
        <f>B39-1</f>
        <v>2017</v>
      </c>
      <c r="C56" s="356">
        <f t="shared" si="23"/>
        <v>12</v>
      </c>
      <c r="D56" s="81">
        <f t="shared" ref="D56:O56" si="34">IF(ISERROR(E38/D38),"",IF(E38/D38=0,"",E38/D38))</f>
        <v>1.1944227723130603</v>
      </c>
      <c r="E56" s="81" t="str">
        <f t="shared" si="34"/>
        <v/>
      </c>
      <c r="F56" s="81" t="str">
        <f t="shared" si="34"/>
        <v/>
      </c>
      <c r="G56" s="81" t="str">
        <f t="shared" si="34"/>
        <v/>
      </c>
      <c r="H56" s="81" t="str">
        <f t="shared" si="34"/>
        <v/>
      </c>
      <c r="I56" s="81" t="str">
        <f t="shared" si="34"/>
        <v/>
      </c>
      <c r="J56" s="81" t="str">
        <f t="shared" si="34"/>
        <v/>
      </c>
      <c r="K56" s="81" t="str">
        <f t="shared" si="34"/>
        <v/>
      </c>
      <c r="L56" s="81" t="str">
        <f t="shared" si="34"/>
        <v/>
      </c>
      <c r="M56" s="81" t="str">
        <f t="shared" si="34"/>
        <v/>
      </c>
      <c r="N56" s="81" t="str">
        <f t="shared" si="34"/>
        <v/>
      </c>
      <c r="O56" s="81" t="str">
        <f t="shared" si="34"/>
        <v/>
      </c>
      <c r="P56" s="168" t="str">
        <f>IF(ISERROR(#REF!/P38),"",IF(#REF!/P38=0,"",#REF!/P38))</f>
        <v/>
      </c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</row>
    <row r="57" spans="1:34" ht="16.149999999999999">
      <c r="A57" s="31"/>
      <c r="B57" s="181" t="s">
        <v>74</v>
      </c>
      <c r="C57" s="208"/>
      <c r="D57" s="209">
        <f t="shared" ref="D57:O57" si="35">IFERROR(SUMPRODUCT($A$27:$A$39, E$27:E$39, --($C$27:$C$39&lt;$M$1+1-D$26))/SUMPRODUCT($A$27:$A$39, D$27:D$39, --($C$27:$C$39&lt;$M$1+1-D$26)), 1)</f>
        <v>1.080374341185707</v>
      </c>
      <c r="E57" s="182">
        <f t="shared" si="35"/>
        <v>1.1019912788734316</v>
      </c>
      <c r="F57" s="182">
        <f t="shared" si="35"/>
        <v>1.045227038881207</v>
      </c>
      <c r="G57" s="182">
        <f t="shared" si="35"/>
        <v>1.0475623234431484</v>
      </c>
      <c r="H57" s="182">
        <f t="shared" si="35"/>
        <v>1.0489400251548475</v>
      </c>
      <c r="I57" s="182">
        <f t="shared" si="35"/>
        <v>1.0256821810723553</v>
      </c>
      <c r="J57" s="182">
        <f t="shared" si="35"/>
        <v>1.02993144888419</v>
      </c>
      <c r="K57" s="182">
        <f t="shared" si="35"/>
        <v>1.0346674632301551</v>
      </c>
      <c r="L57" s="182">
        <f t="shared" si="35"/>
        <v>1.026235184513469</v>
      </c>
      <c r="M57" s="182">
        <f t="shared" si="35"/>
        <v>1.0257331635004763</v>
      </c>
      <c r="N57" s="182">
        <f t="shared" si="35"/>
        <v>1.017872396835489</v>
      </c>
      <c r="O57" s="182">
        <f t="shared" si="35"/>
        <v>1.0027154774851745</v>
      </c>
      <c r="P57" s="183">
        <v>1</v>
      </c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</row>
    <row r="58" spans="1:34" ht="16.149999999999999">
      <c r="A58" s="31"/>
      <c r="B58" s="179" t="s">
        <v>75</v>
      </c>
      <c r="C58" s="180"/>
      <c r="D58" s="209">
        <f t="shared" ref="D58:O58" si="36">D57*E58</f>
        <v>1.6057127575098191</v>
      </c>
      <c r="E58" s="182">
        <f t="shared" si="36"/>
        <v>1.4862559173217267</v>
      </c>
      <c r="F58" s="182">
        <f t="shared" si="36"/>
        <v>1.3487002536364261</v>
      </c>
      <c r="G58" s="182">
        <f t="shared" si="36"/>
        <v>1.2903419099070108</v>
      </c>
      <c r="H58" s="182">
        <f t="shared" si="36"/>
        <v>1.2317566993683868</v>
      </c>
      <c r="I58" s="182">
        <f t="shared" si="36"/>
        <v>1.1742870610610472</v>
      </c>
      <c r="J58" s="182">
        <f t="shared" si="36"/>
        <v>1.1448839442967849</v>
      </c>
      <c r="K58" s="182">
        <f t="shared" si="36"/>
        <v>1.1116117927432281</v>
      </c>
      <c r="L58" s="182">
        <f t="shared" si="36"/>
        <v>1.0743662406014571</v>
      </c>
      <c r="M58" s="182">
        <f t="shared" si="36"/>
        <v>1.0469006099326119</v>
      </c>
      <c r="N58" s="182">
        <f t="shared" si="36"/>
        <v>1.0206364064118765</v>
      </c>
      <c r="O58" s="182">
        <f t="shared" si="36"/>
        <v>1.0027154774851745</v>
      </c>
      <c r="P58" s="183">
        <f>P57</f>
        <v>1</v>
      </c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</row>
    <row r="59" spans="1:34" ht="18" customHeight="1">
      <c r="A59" s="31"/>
      <c r="B59" s="75"/>
      <c r="C59" s="8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</row>
    <row r="60" spans="1:34" ht="15.6">
      <c r="A60" s="31"/>
      <c r="B60" s="171" t="str">
        <f>$B$1</f>
        <v>Study 7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3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</row>
    <row r="61" spans="1:34" ht="16.5" customHeight="1">
      <c r="A61" s="63"/>
      <c r="B61" s="171" t="s">
        <v>167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64"/>
    </row>
    <row r="62" spans="1:34" ht="15" customHeight="1">
      <c r="A62" s="31"/>
      <c r="B62" s="95" t="s">
        <v>33</v>
      </c>
      <c r="C62" s="66" t="s">
        <v>34</v>
      </c>
      <c r="D62" s="97" t="str">
        <f t="shared" ref="D62:P62" si="37">D44</f>
        <v>1 - 2</v>
      </c>
      <c r="E62" s="78" t="str">
        <f t="shared" si="37"/>
        <v>2 - 3</v>
      </c>
      <c r="F62" s="78" t="str">
        <f t="shared" si="37"/>
        <v>3 - 4</v>
      </c>
      <c r="G62" s="78" t="str">
        <f t="shared" si="37"/>
        <v>4 - 5</v>
      </c>
      <c r="H62" s="78" t="str">
        <f t="shared" si="37"/>
        <v>5 - 6</v>
      </c>
      <c r="I62" s="78" t="str">
        <f t="shared" si="37"/>
        <v>6 - 7</v>
      </c>
      <c r="J62" s="78" t="str">
        <f t="shared" si="37"/>
        <v>7 - 8</v>
      </c>
      <c r="K62" s="78" t="str">
        <f t="shared" si="37"/>
        <v>8 - 9</v>
      </c>
      <c r="L62" s="78" t="str">
        <f t="shared" si="37"/>
        <v>9 - 10</v>
      </c>
      <c r="M62" s="78" t="str">
        <f t="shared" si="37"/>
        <v>10 - 11</v>
      </c>
      <c r="N62" s="78" t="str">
        <f t="shared" si="37"/>
        <v>11 - 12</v>
      </c>
      <c r="O62" s="78" t="str">
        <f t="shared" si="37"/>
        <v>12 - 13</v>
      </c>
      <c r="P62" s="166" t="str">
        <f t="shared" si="37"/>
        <v>13 - Ult</v>
      </c>
      <c r="Q62" s="64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</row>
    <row r="63" spans="1:34" ht="15.6">
      <c r="A63" s="31"/>
      <c r="B63" s="214">
        <f t="shared" ref="B63:B73" si="38">B64-1</f>
        <v>2006</v>
      </c>
      <c r="C63" s="354">
        <v>1</v>
      </c>
      <c r="D63" s="86">
        <f t="shared" ref="D63:P63" si="39">IFERROR(D27*(D45-D$57)^2*$A27,"")</f>
        <v>2401.6751281611623</v>
      </c>
      <c r="E63" s="77">
        <f t="shared" si="39"/>
        <v>761.92824946308099</v>
      </c>
      <c r="F63" s="77">
        <f t="shared" si="39"/>
        <v>8199.6043486802846</v>
      </c>
      <c r="G63" s="77">
        <f t="shared" si="39"/>
        <v>310.33117623248955</v>
      </c>
      <c r="H63" s="77">
        <f t="shared" si="39"/>
        <v>1712.1557677903129</v>
      </c>
      <c r="I63" s="77">
        <f t="shared" si="39"/>
        <v>2659.12409980241</v>
      </c>
      <c r="J63" s="77">
        <f t="shared" si="39"/>
        <v>481.67362775889529</v>
      </c>
      <c r="K63" s="77">
        <f t="shared" si="39"/>
        <v>1784.8423070514532</v>
      </c>
      <c r="L63" s="77">
        <f t="shared" si="39"/>
        <v>1242.1987821725497</v>
      </c>
      <c r="M63" s="77">
        <f t="shared" si="39"/>
        <v>1626.1253605603695</v>
      </c>
      <c r="N63" s="77">
        <f t="shared" si="39"/>
        <v>181.76507541449089</v>
      </c>
      <c r="O63" s="77">
        <f t="shared" si="39"/>
        <v>0</v>
      </c>
      <c r="P63" s="229" t="str">
        <f t="shared" si="39"/>
        <v/>
      </c>
      <c r="Q63" s="64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</row>
    <row r="64" spans="1:34" ht="15.6">
      <c r="A64" s="31"/>
      <c r="B64" s="214">
        <f t="shared" si="38"/>
        <v>2007</v>
      </c>
      <c r="C64" s="354">
        <f t="shared" ref="C64:C74" si="40">C63+1</f>
        <v>2</v>
      </c>
      <c r="D64" s="86">
        <f t="shared" ref="D64:P64" si="41">IFERROR(D28*(D46-D$57)^2*$A28,"")</f>
        <v>42402.683577847216</v>
      </c>
      <c r="E64" s="77">
        <f t="shared" si="41"/>
        <v>3785.4028993166648</v>
      </c>
      <c r="F64" s="77">
        <f t="shared" si="41"/>
        <v>606.21631370115745</v>
      </c>
      <c r="G64" s="77">
        <f t="shared" si="41"/>
        <v>873.74718736794887</v>
      </c>
      <c r="H64" s="77">
        <f t="shared" si="41"/>
        <v>1512.9913514440457</v>
      </c>
      <c r="I64" s="77">
        <f t="shared" si="41"/>
        <v>1568.5728919340784</v>
      </c>
      <c r="J64" s="77">
        <f t="shared" si="41"/>
        <v>2872.160869408066</v>
      </c>
      <c r="K64" s="77">
        <f t="shared" si="41"/>
        <v>324.65155482834371</v>
      </c>
      <c r="L64" s="77">
        <f t="shared" si="41"/>
        <v>322.23255336643916</v>
      </c>
      <c r="M64" s="77">
        <f t="shared" si="41"/>
        <v>162.11173492109211</v>
      </c>
      <c r="N64" s="77">
        <f t="shared" si="41"/>
        <v>128.47591063472615</v>
      </c>
      <c r="O64" s="77" t="str">
        <f t="shared" si="41"/>
        <v/>
      </c>
      <c r="P64" s="229" t="str">
        <f t="shared" si="41"/>
        <v/>
      </c>
      <c r="Q64" s="64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</row>
    <row r="65" spans="1:34" ht="15.6">
      <c r="A65" s="31"/>
      <c r="B65" s="214">
        <f t="shared" si="38"/>
        <v>2008</v>
      </c>
      <c r="C65" s="354">
        <f t="shared" si="40"/>
        <v>3</v>
      </c>
      <c r="D65" s="86">
        <f t="shared" ref="D65:P65" si="42">IFERROR(D29*(D47-D$57)^2*$A29,"")</f>
        <v>246.62783126818223</v>
      </c>
      <c r="E65" s="77">
        <f t="shared" si="42"/>
        <v>36851.614823955446</v>
      </c>
      <c r="F65" s="77">
        <f t="shared" si="42"/>
        <v>7109.5827997434189</v>
      </c>
      <c r="G65" s="77">
        <f t="shared" si="42"/>
        <v>6242.2800231541178</v>
      </c>
      <c r="H65" s="77">
        <f t="shared" si="42"/>
        <v>2055.1586601406202</v>
      </c>
      <c r="I65" s="77">
        <f t="shared" si="42"/>
        <v>373.29033565283862</v>
      </c>
      <c r="J65" s="77">
        <f t="shared" si="42"/>
        <v>6131.2668945376017</v>
      </c>
      <c r="K65" s="77">
        <f t="shared" si="42"/>
        <v>403.1487051778297</v>
      </c>
      <c r="L65" s="77">
        <f t="shared" si="42"/>
        <v>304.14276810882319</v>
      </c>
      <c r="M65" s="77">
        <f t="shared" si="42"/>
        <v>409.86518120398989</v>
      </c>
      <c r="N65" s="77" t="str">
        <f t="shared" si="42"/>
        <v/>
      </c>
      <c r="O65" s="77" t="str">
        <f t="shared" si="42"/>
        <v/>
      </c>
      <c r="P65" s="229" t="str">
        <f t="shared" si="42"/>
        <v/>
      </c>
      <c r="Q65" s="64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</row>
    <row r="66" spans="1:34" ht="15.6">
      <c r="A66" s="31"/>
      <c r="B66" s="214">
        <f t="shared" si="38"/>
        <v>2009</v>
      </c>
      <c r="C66" s="354">
        <f t="shared" si="40"/>
        <v>4</v>
      </c>
      <c r="D66" s="86">
        <f t="shared" ref="D66:P66" si="43">IFERROR(D30*(D48-D$57)^2*$A30,"")</f>
        <v>2990.4754750106717</v>
      </c>
      <c r="E66" s="77">
        <f t="shared" si="43"/>
        <v>134288.09365459872</v>
      </c>
      <c r="F66" s="77">
        <f t="shared" si="43"/>
        <v>11915.209061927284</v>
      </c>
      <c r="G66" s="77">
        <f t="shared" si="43"/>
        <v>3590.8723174196066</v>
      </c>
      <c r="H66" s="77">
        <f t="shared" si="43"/>
        <v>5220.244387938139</v>
      </c>
      <c r="I66" s="77">
        <f t="shared" si="43"/>
        <v>0.28020179498354425</v>
      </c>
      <c r="J66" s="77">
        <f t="shared" si="43"/>
        <v>3555.5105737185086</v>
      </c>
      <c r="K66" s="77">
        <f t="shared" si="43"/>
        <v>189.90553928906803</v>
      </c>
      <c r="L66" s="77">
        <f t="shared" si="43"/>
        <v>598.51071208154258</v>
      </c>
      <c r="M66" s="77" t="str">
        <f t="shared" si="43"/>
        <v/>
      </c>
      <c r="N66" s="77" t="str">
        <f t="shared" si="43"/>
        <v/>
      </c>
      <c r="O66" s="77" t="str">
        <f t="shared" si="43"/>
        <v/>
      </c>
      <c r="P66" s="229" t="str">
        <f t="shared" si="43"/>
        <v/>
      </c>
      <c r="Q66" s="64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</row>
    <row r="67" spans="1:34" ht="15.6">
      <c r="A67" s="31"/>
      <c r="B67" s="214">
        <f t="shared" si="38"/>
        <v>2010</v>
      </c>
      <c r="C67" s="354">
        <f t="shared" si="40"/>
        <v>5</v>
      </c>
      <c r="D67" s="86">
        <f t="shared" ref="D67:P67" si="44">IFERROR(D31*(D49-D$57)^2*$A31,"")</f>
        <v>7540.3352496356965</v>
      </c>
      <c r="E67" s="77">
        <f t="shared" si="44"/>
        <v>5051.4670599777946</v>
      </c>
      <c r="F67" s="77">
        <f t="shared" si="44"/>
        <v>280.01654847223898</v>
      </c>
      <c r="G67" s="77">
        <f t="shared" si="44"/>
        <v>2362.0161044323195</v>
      </c>
      <c r="H67" s="77">
        <f t="shared" si="44"/>
        <v>3003.6722390648706</v>
      </c>
      <c r="I67" s="77">
        <f t="shared" si="44"/>
        <v>2004.0573174619019</v>
      </c>
      <c r="J67" s="77">
        <f t="shared" si="44"/>
        <v>183.73552698675738</v>
      </c>
      <c r="K67" s="77">
        <f t="shared" si="44"/>
        <v>1785.6533666179666</v>
      </c>
      <c r="L67" s="77" t="str">
        <f t="shared" si="44"/>
        <v/>
      </c>
      <c r="M67" s="77" t="str">
        <f t="shared" si="44"/>
        <v/>
      </c>
      <c r="N67" s="77" t="str">
        <f t="shared" si="44"/>
        <v/>
      </c>
      <c r="O67" s="77" t="str">
        <f t="shared" si="44"/>
        <v/>
      </c>
      <c r="P67" s="229" t="str">
        <f t="shared" si="44"/>
        <v/>
      </c>
      <c r="Q67" s="64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</row>
    <row r="68" spans="1:34" ht="15.6">
      <c r="A68" s="31"/>
      <c r="B68" s="214">
        <f t="shared" si="38"/>
        <v>2011</v>
      </c>
      <c r="C68" s="354">
        <f t="shared" si="40"/>
        <v>6</v>
      </c>
      <c r="D68" s="86">
        <f t="shared" ref="D68:P68" si="45">IFERROR(D32*(D50-D$57)^2*$A32,"")</f>
        <v>7996.7038731018265</v>
      </c>
      <c r="E68" s="77">
        <f t="shared" si="45"/>
        <v>12140.884222828623</v>
      </c>
      <c r="F68" s="77">
        <f t="shared" si="45"/>
        <v>13265.851196706253</v>
      </c>
      <c r="G68" s="77">
        <f t="shared" si="45"/>
        <v>609.5585696496745</v>
      </c>
      <c r="H68" s="77">
        <f t="shared" si="45"/>
        <v>5.7883330079028186</v>
      </c>
      <c r="I68" s="77">
        <f t="shared" si="45"/>
        <v>951.32918327306345</v>
      </c>
      <c r="J68" s="77">
        <f t="shared" si="45"/>
        <v>3212.3971113450043</v>
      </c>
      <c r="K68" s="77" t="str">
        <f t="shared" si="45"/>
        <v/>
      </c>
      <c r="L68" s="77" t="str">
        <f t="shared" si="45"/>
        <v/>
      </c>
      <c r="M68" s="77" t="str">
        <f t="shared" si="45"/>
        <v/>
      </c>
      <c r="N68" s="77" t="str">
        <f t="shared" si="45"/>
        <v/>
      </c>
      <c r="O68" s="77" t="str">
        <f t="shared" si="45"/>
        <v/>
      </c>
      <c r="P68" s="229" t="str">
        <f t="shared" si="45"/>
        <v/>
      </c>
      <c r="Q68" s="6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</row>
    <row r="69" spans="1:34" ht="15.6">
      <c r="A69" s="31"/>
      <c r="B69" s="214">
        <f t="shared" si="38"/>
        <v>2012</v>
      </c>
      <c r="C69" s="354">
        <f t="shared" si="40"/>
        <v>7</v>
      </c>
      <c r="D69" s="86">
        <f t="shared" ref="D69:P69" si="46">IFERROR(D33*(D51-D$57)^2*$A33,"")</f>
        <v>251.99611290321886</v>
      </c>
      <c r="E69" s="77">
        <f t="shared" si="46"/>
        <v>484.04333392644895</v>
      </c>
      <c r="F69" s="77">
        <f t="shared" si="46"/>
        <v>1205.6283679695152</v>
      </c>
      <c r="G69" s="77">
        <f t="shared" si="46"/>
        <v>5639.0867238880537</v>
      </c>
      <c r="H69" s="77">
        <f t="shared" si="46"/>
        <v>628.35998469940853</v>
      </c>
      <c r="I69" s="77">
        <f t="shared" si="46"/>
        <v>7779.9827133274239</v>
      </c>
      <c r="J69" s="77" t="str">
        <f t="shared" si="46"/>
        <v/>
      </c>
      <c r="K69" s="77" t="str">
        <f t="shared" si="46"/>
        <v/>
      </c>
      <c r="L69" s="77" t="str">
        <f t="shared" si="46"/>
        <v/>
      </c>
      <c r="M69" s="77" t="str">
        <f t="shared" si="46"/>
        <v/>
      </c>
      <c r="N69" s="77" t="str">
        <f t="shared" si="46"/>
        <v/>
      </c>
      <c r="O69" s="77" t="str">
        <f t="shared" si="46"/>
        <v/>
      </c>
      <c r="P69" s="229" t="str">
        <f t="shared" si="46"/>
        <v/>
      </c>
      <c r="Q69" s="64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</row>
    <row r="70" spans="1:34" ht="15.6">
      <c r="A70" s="31"/>
      <c r="B70" s="214">
        <f t="shared" si="38"/>
        <v>2013</v>
      </c>
      <c r="C70" s="354">
        <f t="shared" si="40"/>
        <v>8</v>
      </c>
      <c r="D70" s="86">
        <f t="shared" ref="D70:P70" si="47">IFERROR(D34*(D52-D$57)^2*$A34,"")</f>
        <v>7639.20839794107</v>
      </c>
      <c r="E70" s="77">
        <f t="shared" si="47"/>
        <v>6036.8978784722549</v>
      </c>
      <c r="F70" s="77">
        <f t="shared" si="47"/>
        <v>4917.8474729951377</v>
      </c>
      <c r="G70" s="77">
        <f t="shared" si="47"/>
        <v>7956.3277141842336</v>
      </c>
      <c r="H70" s="77">
        <f t="shared" si="47"/>
        <v>54.309905414964241</v>
      </c>
      <c r="I70" s="77" t="str">
        <f t="shared" si="47"/>
        <v/>
      </c>
      <c r="J70" s="77" t="str">
        <f t="shared" si="47"/>
        <v/>
      </c>
      <c r="K70" s="77" t="str">
        <f t="shared" si="47"/>
        <v/>
      </c>
      <c r="L70" s="77" t="str">
        <f t="shared" si="47"/>
        <v/>
      </c>
      <c r="M70" s="77" t="str">
        <f t="shared" si="47"/>
        <v/>
      </c>
      <c r="N70" s="77" t="str">
        <f t="shared" si="47"/>
        <v/>
      </c>
      <c r="O70" s="77" t="str">
        <f t="shared" si="47"/>
        <v/>
      </c>
      <c r="P70" s="229" t="str">
        <f t="shared" si="47"/>
        <v/>
      </c>
      <c r="Q70" s="64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15.6">
      <c r="A71" s="31"/>
      <c r="B71" s="214">
        <f t="shared" si="38"/>
        <v>2014</v>
      </c>
      <c r="C71" s="354">
        <f t="shared" si="40"/>
        <v>9</v>
      </c>
      <c r="D71" s="86">
        <f t="shared" ref="D71:P71" si="48">IFERROR(D35*(D53-D$57)^2*$A35,"")</f>
        <v>4148.5325402050685</v>
      </c>
      <c r="E71" s="77">
        <f t="shared" si="48"/>
        <v>14036.584677965562</v>
      </c>
      <c r="F71" s="77">
        <f t="shared" si="48"/>
        <v>121.23456080764781</v>
      </c>
      <c r="G71" s="77">
        <f t="shared" si="48"/>
        <v>10451.295693072596</v>
      </c>
      <c r="H71" s="77" t="str">
        <f t="shared" si="48"/>
        <v/>
      </c>
      <c r="I71" s="77" t="str">
        <f t="shared" si="48"/>
        <v/>
      </c>
      <c r="J71" s="77" t="str">
        <f t="shared" si="48"/>
        <v/>
      </c>
      <c r="K71" s="77" t="str">
        <f t="shared" si="48"/>
        <v/>
      </c>
      <c r="L71" s="77" t="str">
        <f t="shared" si="48"/>
        <v/>
      </c>
      <c r="M71" s="77" t="str">
        <f t="shared" si="48"/>
        <v/>
      </c>
      <c r="N71" s="77" t="str">
        <f t="shared" si="48"/>
        <v/>
      </c>
      <c r="O71" s="77" t="str">
        <f t="shared" si="48"/>
        <v/>
      </c>
      <c r="P71" s="229" t="str">
        <f t="shared" si="48"/>
        <v/>
      </c>
      <c r="Q71" s="6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15.6">
      <c r="A72" s="31"/>
      <c r="B72" s="214">
        <f t="shared" si="38"/>
        <v>2015</v>
      </c>
      <c r="C72" s="354">
        <f t="shared" si="40"/>
        <v>10</v>
      </c>
      <c r="D72" s="86">
        <f t="shared" ref="D72:P72" si="49">IFERROR(D36*(D54-D$57)^2*$A36,"")</f>
        <v>44.254800624417797</v>
      </c>
      <c r="E72" s="77">
        <f t="shared" si="49"/>
        <v>9.499812087541931E-4</v>
      </c>
      <c r="F72" s="77">
        <f t="shared" si="49"/>
        <v>17444.215130446082</v>
      </c>
      <c r="G72" s="77" t="str">
        <f t="shared" si="49"/>
        <v/>
      </c>
      <c r="H72" s="77" t="str">
        <f t="shared" si="49"/>
        <v/>
      </c>
      <c r="I72" s="77" t="str">
        <f t="shared" si="49"/>
        <v/>
      </c>
      <c r="J72" s="77" t="str">
        <f t="shared" si="49"/>
        <v/>
      </c>
      <c r="K72" s="77" t="str">
        <f t="shared" si="49"/>
        <v/>
      </c>
      <c r="L72" s="77" t="str">
        <f t="shared" si="49"/>
        <v/>
      </c>
      <c r="M72" s="77" t="str">
        <f t="shared" si="49"/>
        <v/>
      </c>
      <c r="N72" s="77" t="str">
        <f t="shared" si="49"/>
        <v/>
      </c>
      <c r="O72" s="77" t="str">
        <f t="shared" si="49"/>
        <v/>
      </c>
      <c r="P72" s="229" t="str">
        <f t="shared" si="49"/>
        <v/>
      </c>
      <c r="Q72" s="64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15.6">
      <c r="A73" s="31"/>
      <c r="B73" s="214">
        <f t="shared" si="38"/>
        <v>2016</v>
      </c>
      <c r="C73" s="354">
        <f t="shared" si="40"/>
        <v>11</v>
      </c>
      <c r="D73" s="86">
        <f t="shared" ref="D73:P73" si="50">IFERROR(D37*(D55-D$57)^2*$A37,"")</f>
        <v>2926.7347011773118</v>
      </c>
      <c r="E73" s="77">
        <f t="shared" si="50"/>
        <v>9307.4530603130788</v>
      </c>
      <c r="F73" s="77" t="str">
        <f t="shared" si="50"/>
        <v/>
      </c>
      <c r="G73" s="77" t="str">
        <f t="shared" si="50"/>
        <v/>
      </c>
      <c r="H73" s="77" t="str">
        <f t="shared" si="50"/>
        <v/>
      </c>
      <c r="I73" s="77" t="str">
        <f t="shared" si="50"/>
        <v/>
      </c>
      <c r="J73" s="77" t="str">
        <f t="shared" si="50"/>
        <v/>
      </c>
      <c r="K73" s="77" t="str">
        <f t="shared" si="50"/>
        <v/>
      </c>
      <c r="L73" s="77" t="str">
        <f t="shared" si="50"/>
        <v/>
      </c>
      <c r="M73" s="77" t="str">
        <f t="shared" si="50"/>
        <v/>
      </c>
      <c r="N73" s="77" t="str">
        <f t="shared" si="50"/>
        <v/>
      </c>
      <c r="O73" s="77" t="str">
        <f t="shared" si="50"/>
        <v/>
      </c>
      <c r="P73" s="229" t="str">
        <f t="shared" si="50"/>
        <v/>
      </c>
      <c r="Q73" s="64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4" ht="15.6">
      <c r="A74" s="31"/>
      <c r="B74" s="214">
        <f>B39-1</f>
        <v>2017</v>
      </c>
      <c r="C74" s="354">
        <f t="shared" si="40"/>
        <v>12</v>
      </c>
      <c r="D74" s="89">
        <f t="shared" ref="D74:P74" si="51">IFERROR(D38*(D56-D$57)^2*$A38,"")</f>
        <v>5924.8138503498776</v>
      </c>
      <c r="E74" s="91" t="str">
        <f t="shared" si="51"/>
        <v/>
      </c>
      <c r="F74" s="91" t="str">
        <f t="shared" si="51"/>
        <v/>
      </c>
      <c r="G74" s="91" t="str">
        <f t="shared" si="51"/>
        <v/>
      </c>
      <c r="H74" s="91" t="str">
        <f t="shared" si="51"/>
        <v/>
      </c>
      <c r="I74" s="91" t="str">
        <f t="shared" si="51"/>
        <v/>
      </c>
      <c r="J74" s="91" t="str">
        <f t="shared" si="51"/>
        <v/>
      </c>
      <c r="K74" s="91" t="str">
        <f t="shared" si="51"/>
        <v/>
      </c>
      <c r="L74" s="91" t="str">
        <f t="shared" si="51"/>
        <v/>
      </c>
      <c r="M74" s="91" t="str">
        <f t="shared" si="51"/>
        <v/>
      </c>
      <c r="N74" s="91" t="str">
        <f t="shared" si="51"/>
        <v/>
      </c>
      <c r="O74" s="91" t="str">
        <f t="shared" si="51"/>
        <v/>
      </c>
      <c r="P74" s="230" t="str">
        <f t="shared" si="51"/>
        <v/>
      </c>
      <c r="Q74" s="64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4" ht="16.149999999999999">
      <c r="A75" s="31"/>
      <c r="B75" s="257" t="s">
        <v>168</v>
      </c>
      <c r="C75" s="272" t="s">
        <v>160</v>
      </c>
      <c r="D75" s="98">
        <f t="shared" ref="D75:P75" ca="1" si="52">IF($J$1-1-D26&lt;=0,0,SUM(D63:D74)/($J$1-1-D26))</f>
        <v>7683.0946852932475</v>
      </c>
      <c r="E75" s="98">
        <f t="shared" ca="1" si="52"/>
        <v>22274.43708107989</v>
      </c>
      <c r="F75" s="98">
        <f t="shared" ca="1" si="52"/>
        <v>7229.4895334943349</v>
      </c>
      <c r="G75" s="98">
        <f t="shared" ca="1" si="52"/>
        <v>4754.4394386751301</v>
      </c>
      <c r="H75" s="98">
        <f t="shared" ca="1" si="52"/>
        <v>2027.5258042143234</v>
      </c>
      <c r="I75" s="98">
        <f t="shared" ca="1" si="52"/>
        <v>2556.1061238744501</v>
      </c>
      <c r="J75" s="98">
        <f t="shared" ca="1" si="52"/>
        <v>3287.3489207509665</v>
      </c>
      <c r="K75" s="98">
        <f t="shared" ca="1" si="52"/>
        <v>1122.0503682411654</v>
      </c>
      <c r="L75" s="98">
        <f t="shared" ca="1" si="52"/>
        <v>822.36160524311833</v>
      </c>
      <c r="M75" s="99">
        <f t="shared" ca="1" si="52"/>
        <v>1099.0511383427258</v>
      </c>
      <c r="N75" s="99">
        <f t="shared" ca="1" si="52"/>
        <v>310.24098604921704</v>
      </c>
      <c r="O75" s="99">
        <f t="shared" ca="1" si="52"/>
        <v>0</v>
      </c>
      <c r="P75" s="231">
        <f t="shared" ca="1" si="52"/>
        <v>0</v>
      </c>
      <c r="Q75" s="64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4" ht="16.149999999999999">
      <c r="A76" s="31"/>
      <c r="B76" s="257" t="s">
        <v>169</v>
      </c>
      <c r="C76" s="96"/>
      <c r="D76" s="99">
        <f t="shared" ref="D76:P76" ca="1" si="53">IF(D26=$J$1-1,IF(ISERROR(MIN(C76^2/B76,MIN(C76,B76))),0,MIN(C76^2/B76,MIN(C76,B76))),D75)</f>
        <v>7683.0946852932475</v>
      </c>
      <c r="E76" s="99">
        <f t="shared" ca="1" si="53"/>
        <v>22274.43708107989</v>
      </c>
      <c r="F76" s="99">
        <f t="shared" ca="1" si="53"/>
        <v>7229.4895334943349</v>
      </c>
      <c r="G76" s="99">
        <f t="shared" ca="1" si="53"/>
        <v>4754.4394386751301</v>
      </c>
      <c r="H76" s="99">
        <f t="shared" ca="1" si="53"/>
        <v>2027.5258042143234</v>
      </c>
      <c r="I76" s="99">
        <f t="shared" ca="1" si="53"/>
        <v>2556.1061238744501</v>
      </c>
      <c r="J76" s="99">
        <f t="shared" ca="1" si="53"/>
        <v>3287.3489207509665</v>
      </c>
      <c r="K76" s="99">
        <f t="shared" ca="1" si="53"/>
        <v>1122.0503682411654</v>
      </c>
      <c r="L76" s="99">
        <f t="shared" ca="1" si="53"/>
        <v>822.36160524311833</v>
      </c>
      <c r="M76" s="100">
        <f t="shared" ca="1" si="53"/>
        <v>1099.0511383427258</v>
      </c>
      <c r="N76" s="100">
        <f t="shared" ca="1" si="53"/>
        <v>310.24098604921704</v>
      </c>
      <c r="O76" s="100">
        <f t="shared" ca="1" si="53"/>
        <v>87.575060037630607</v>
      </c>
      <c r="P76" s="196">
        <f t="shared" ca="1" si="53"/>
        <v>0</v>
      </c>
      <c r="Q76" s="64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4" ht="18" customHeight="1">
      <c r="A77" s="31"/>
      <c r="B77" s="75"/>
      <c r="C77" s="8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84"/>
    </row>
    <row r="78" spans="1:34" ht="15.6">
      <c r="A78" s="31"/>
      <c r="B78" s="233" t="str">
        <f>$B$1</f>
        <v>Study 7</v>
      </c>
      <c r="C78" s="234"/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5"/>
      <c r="R78" s="54"/>
      <c r="S78" s="54"/>
      <c r="T78" s="54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84"/>
    </row>
    <row r="79" spans="1:34" ht="15.6">
      <c r="A79" s="63"/>
      <c r="B79" s="233" t="s">
        <v>170</v>
      </c>
      <c r="C79" s="234"/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5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84"/>
    </row>
    <row r="80" spans="1:34" ht="15.6">
      <c r="A80" s="31"/>
      <c r="B80" s="41" t="s">
        <v>33</v>
      </c>
      <c r="C80" s="73" t="s">
        <v>34</v>
      </c>
      <c r="D80" s="80">
        <v>1</v>
      </c>
      <c r="E80" s="232">
        <f>+D80+1</f>
        <v>2</v>
      </c>
      <c r="F80" s="232">
        <f t="shared" ref="F80:P80" si="54">+E80+1</f>
        <v>3</v>
      </c>
      <c r="G80" s="232">
        <f t="shared" si="54"/>
        <v>4</v>
      </c>
      <c r="H80" s="232">
        <f t="shared" si="54"/>
        <v>5</v>
      </c>
      <c r="I80" s="232">
        <f t="shared" si="54"/>
        <v>6</v>
      </c>
      <c r="J80" s="232">
        <f t="shared" si="54"/>
        <v>7</v>
      </c>
      <c r="K80" s="232">
        <f t="shared" si="54"/>
        <v>8</v>
      </c>
      <c r="L80" s="232">
        <f t="shared" si="54"/>
        <v>9</v>
      </c>
      <c r="M80" s="232">
        <f t="shared" si="54"/>
        <v>10</v>
      </c>
      <c r="N80" s="232">
        <f t="shared" si="54"/>
        <v>11</v>
      </c>
      <c r="O80" s="232">
        <f t="shared" si="54"/>
        <v>12</v>
      </c>
      <c r="P80" s="232">
        <f t="shared" si="54"/>
        <v>13</v>
      </c>
      <c r="Q80" s="236" t="s">
        <v>72</v>
      </c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4" ht="15.6">
      <c r="A81" s="31"/>
      <c r="B81" s="214">
        <f t="shared" ref="B81:B91" si="55">B82-1</f>
        <v>2006</v>
      </c>
      <c r="C81" s="354">
        <v>1</v>
      </c>
      <c r="D81" s="86" t="str">
        <f t="shared" ref="D81:P81" si="56">IF(D$80+$C81&gt;$M$1, IFERROR($E8*D$76/D$57^2*$I8*D$58,""), "")</f>
        <v/>
      </c>
      <c r="E81" s="77" t="str">
        <f t="shared" si="56"/>
        <v/>
      </c>
      <c r="F81" s="77" t="str">
        <f t="shared" si="56"/>
        <v/>
      </c>
      <c r="G81" s="77" t="str">
        <f t="shared" si="56"/>
        <v/>
      </c>
      <c r="H81" s="77" t="str">
        <f t="shared" si="56"/>
        <v/>
      </c>
      <c r="I81" s="77" t="str">
        <f t="shared" si="56"/>
        <v/>
      </c>
      <c r="J81" s="77" t="str">
        <f t="shared" si="56"/>
        <v/>
      </c>
      <c r="K81" s="77" t="str">
        <f t="shared" si="56"/>
        <v/>
      </c>
      <c r="L81" s="77" t="str">
        <f t="shared" si="56"/>
        <v/>
      </c>
      <c r="M81" s="77" t="str">
        <f t="shared" si="56"/>
        <v/>
      </c>
      <c r="N81" s="77" t="str">
        <f t="shared" si="56"/>
        <v/>
      </c>
      <c r="O81" s="77" t="str">
        <f t="shared" si="56"/>
        <v/>
      </c>
      <c r="P81" s="77">
        <f t="shared" ca="1" si="56"/>
        <v>0</v>
      </c>
      <c r="Q81" s="237">
        <f t="shared" ref="Q81:Q93" ca="1" si="57">SUM(D81:P81)</f>
        <v>0</v>
      </c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</row>
    <row r="82" spans="1:34" ht="15.6">
      <c r="A82" s="31"/>
      <c r="B82" s="214">
        <f t="shared" si="55"/>
        <v>2007</v>
      </c>
      <c r="C82" s="354">
        <f t="shared" ref="C82:C93" si="58">C81+1</f>
        <v>2</v>
      </c>
      <c r="D82" s="86" t="str">
        <f t="shared" ref="D82:P82" si="59">IF(D$80+$C82&gt;$M$1, IFERROR($E9*D$76/D$57^2*$I9*D$58,""), "")</f>
        <v/>
      </c>
      <c r="E82" s="77" t="str">
        <f t="shared" si="59"/>
        <v/>
      </c>
      <c r="F82" s="77" t="str">
        <f t="shared" si="59"/>
        <v/>
      </c>
      <c r="G82" s="77" t="str">
        <f t="shared" si="59"/>
        <v/>
      </c>
      <c r="H82" s="77" t="str">
        <f t="shared" si="59"/>
        <v/>
      </c>
      <c r="I82" s="77" t="str">
        <f t="shared" si="59"/>
        <v/>
      </c>
      <c r="J82" s="77" t="str">
        <f t="shared" si="59"/>
        <v/>
      </c>
      <c r="K82" s="77" t="str">
        <f t="shared" si="59"/>
        <v/>
      </c>
      <c r="L82" s="77" t="str">
        <f t="shared" si="59"/>
        <v/>
      </c>
      <c r="M82" s="77" t="str">
        <f t="shared" si="59"/>
        <v/>
      </c>
      <c r="N82" s="77" t="str">
        <f t="shared" si="59"/>
        <v/>
      </c>
      <c r="O82" s="77">
        <f t="shared" ca="1" si="59"/>
        <v>75054838.573931411</v>
      </c>
      <c r="P82" s="77">
        <f t="shared" ca="1" si="59"/>
        <v>0</v>
      </c>
      <c r="Q82" s="237">
        <f t="shared" ca="1" si="57"/>
        <v>75054838.573931411</v>
      </c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</row>
    <row r="83" spans="1:34" ht="15.6">
      <c r="A83" s="31"/>
      <c r="B83" s="214">
        <f t="shared" si="55"/>
        <v>2008</v>
      </c>
      <c r="C83" s="354">
        <f t="shared" si="58"/>
        <v>3</v>
      </c>
      <c r="D83" s="86" t="str">
        <f t="shared" ref="D83:P83" si="60">IF(D$80+$C83&gt;$M$1, IFERROR($E10*D$76/D$57^2*$I10*D$58,""), "")</f>
        <v/>
      </c>
      <c r="E83" s="77" t="str">
        <f t="shared" si="60"/>
        <v/>
      </c>
      <c r="F83" s="77" t="str">
        <f t="shared" si="60"/>
        <v/>
      </c>
      <c r="G83" s="77" t="str">
        <f t="shared" si="60"/>
        <v/>
      </c>
      <c r="H83" s="77" t="str">
        <f t="shared" si="60"/>
        <v/>
      </c>
      <c r="I83" s="77" t="str">
        <f t="shared" si="60"/>
        <v/>
      </c>
      <c r="J83" s="77" t="str">
        <f t="shared" si="60"/>
        <v/>
      </c>
      <c r="K83" s="77" t="str">
        <f t="shared" si="60"/>
        <v/>
      </c>
      <c r="L83" s="77" t="str">
        <f t="shared" si="60"/>
        <v/>
      </c>
      <c r="M83" s="77" t="str">
        <f t="shared" si="60"/>
        <v/>
      </c>
      <c r="N83" s="77">
        <f t="shared" ca="1" si="60"/>
        <v>259562421.58748713</v>
      </c>
      <c r="O83" s="77">
        <f t="shared" ca="1" si="60"/>
        <v>74175586.489519626</v>
      </c>
      <c r="P83" s="77">
        <f t="shared" ca="1" si="60"/>
        <v>0</v>
      </c>
      <c r="Q83" s="237">
        <f t="shared" ca="1" si="57"/>
        <v>333738008.07700676</v>
      </c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</row>
    <row r="84" spans="1:34" ht="15.6">
      <c r="A84" s="31"/>
      <c r="B84" s="214">
        <f t="shared" si="55"/>
        <v>2009</v>
      </c>
      <c r="C84" s="354">
        <f t="shared" si="58"/>
        <v>4</v>
      </c>
      <c r="D84" s="86" t="str">
        <f t="shared" ref="D84:P84" si="61">IF(D$80+$C84&gt;$M$1, IFERROR($E11*D$76/D$57^2*$I11*D$58,""), "")</f>
        <v/>
      </c>
      <c r="E84" s="77" t="str">
        <f t="shared" si="61"/>
        <v/>
      </c>
      <c r="F84" s="77" t="str">
        <f t="shared" si="61"/>
        <v/>
      </c>
      <c r="G84" s="77" t="str">
        <f t="shared" si="61"/>
        <v/>
      </c>
      <c r="H84" s="77" t="str">
        <f t="shared" si="61"/>
        <v/>
      </c>
      <c r="I84" s="77" t="str">
        <f t="shared" si="61"/>
        <v/>
      </c>
      <c r="J84" s="77" t="str">
        <f t="shared" si="61"/>
        <v/>
      </c>
      <c r="K84" s="77" t="str">
        <f t="shared" si="61"/>
        <v/>
      </c>
      <c r="L84" s="77" t="str">
        <f t="shared" si="61"/>
        <v/>
      </c>
      <c r="M84" s="77">
        <f t="shared" ca="1" si="61"/>
        <v>1264165401.8186839</v>
      </c>
      <c r="N84" s="77">
        <f t="shared" ca="1" si="61"/>
        <v>353291260.92037529</v>
      </c>
      <c r="O84" s="77">
        <f t="shared" ca="1" si="61"/>
        <v>100960633.36178258</v>
      </c>
      <c r="P84" s="77">
        <f t="shared" ca="1" si="61"/>
        <v>0</v>
      </c>
      <c r="Q84" s="237">
        <f t="shared" ca="1" si="57"/>
        <v>1718417296.1008418</v>
      </c>
      <c r="R84" s="40"/>
      <c r="S84" s="102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</row>
    <row r="85" spans="1:34" ht="15.6">
      <c r="A85" s="31"/>
      <c r="B85" s="214">
        <f t="shared" si="55"/>
        <v>2010</v>
      </c>
      <c r="C85" s="354">
        <f t="shared" si="58"/>
        <v>5</v>
      </c>
      <c r="D85" s="86" t="str">
        <f t="shared" ref="D85:P85" si="62">IF(D$80+$C85&gt;$M$1, IFERROR($E12*D$76/D$57^2*$I12*D$58,""), "")</f>
        <v/>
      </c>
      <c r="E85" s="77" t="str">
        <f t="shared" si="62"/>
        <v/>
      </c>
      <c r="F85" s="77" t="str">
        <f t="shared" si="62"/>
        <v/>
      </c>
      <c r="G85" s="77" t="str">
        <f t="shared" si="62"/>
        <v/>
      </c>
      <c r="H85" s="77" t="str">
        <f t="shared" si="62"/>
        <v/>
      </c>
      <c r="I85" s="77" t="str">
        <f t="shared" si="62"/>
        <v/>
      </c>
      <c r="J85" s="77" t="str">
        <f t="shared" si="62"/>
        <v/>
      </c>
      <c r="K85" s="77" t="str">
        <f t="shared" si="62"/>
        <v/>
      </c>
      <c r="L85" s="77">
        <f t="shared" ca="1" si="62"/>
        <v>1024391141.0943894</v>
      </c>
      <c r="M85" s="77">
        <f t="shared" ca="1" si="62"/>
        <v>1335361943.0321269</v>
      </c>
      <c r="N85" s="77">
        <f t="shared" ca="1" si="62"/>
        <v>373188274.22439414</v>
      </c>
      <c r="O85" s="77">
        <f t="shared" ca="1" si="62"/>
        <v>106646636.06659986</v>
      </c>
      <c r="P85" s="77">
        <f t="shared" ca="1" si="62"/>
        <v>0</v>
      </c>
      <c r="Q85" s="237">
        <f t="shared" ca="1" si="57"/>
        <v>2839587994.4175105</v>
      </c>
      <c r="R85" s="40"/>
      <c r="S85" s="102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</row>
    <row r="86" spans="1:34" ht="15.6">
      <c r="A86" s="31"/>
      <c r="B86" s="214">
        <f t="shared" si="55"/>
        <v>2011</v>
      </c>
      <c r="C86" s="354">
        <f t="shared" si="58"/>
        <v>6</v>
      </c>
      <c r="D86" s="86" t="str">
        <f t="shared" ref="D86:P86" si="63">IF(D$80+$C86&gt;$M$1, IFERROR($E13*D$76/D$57^2*$I13*D$58,""), "")</f>
        <v/>
      </c>
      <c r="E86" s="77" t="str">
        <f t="shared" si="63"/>
        <v/>
      </c>
      <c r="F86" s="77" t="str">
        <f t="shared" si="63"/>
        <v/>
      </c>
      <c r="G86" s="77" t="str">
        <f t="shared" si="63"/>
        <v/>
      </c>
      <c r="H86" s="77" t="str">
        <f t="shared" si="63"/>
        <v/>
      </c>
      <c r="I86" s="77" t="str">
        <f t="shared" si="63"/>
        <v/>
      </c>
      <c r="J86" s="77" t="str">
        <f t="shared" si="63"/>
        <v/>
      </c>
      <c r="K86" s="77">
        <f t="shared" ca="1" si="63"/>
        <v>1035141129.4638727</v>
      </c>
      <c r="L86" s="77">
        <f t="shared" ca="1" si="63"/>
        <v>745344462.5939703</v>
      </c>
      <c r="M86" s="77">
        <f t="shared" ca="1" si="63"/>
        <v>971606049.55486572</v>
      </c>
      <c r="N86" s="77">
        <f t="shared" ca="1" si="63"/>
        <v>271530866.03325337</v>
      </c>
      <c r="O86" s="77">
        <f t="shared" ca="1" si="63"/>
        <v>77595828.837014884</v>
      </c>
      <c r="P86" s="77">
        <f t="shared" ca="1" si="63"/>
        <v>0</v>
      </c>
      <c r="Q86" s="237">
        <f t="shared" ca="1" si="57"/>
        <v>3101218336.4829764</v>
      </c>
      <c r="R86" s="40"/>
      <c r="S86" s="102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</row>
    <row r="87" spans="1:34" ht="15.6">
      <c r="A87" s="31"/>
      <c r="B87" s="214">
        <f t="shared" si="55"/>
        <v>2012</v>
      </c>
      <c r="C87" s="354">
        <f t="shared" si="58"/>
        <v>7</v>
      </c>
      <c r="D87" s="86" t="str">
        <f t="shared" ref="D87:P87" si="64">IF(D$80+$C87&gt;$M$1, IFERROR($E14*D$76/D$57^2*$I14*D$58,""), "")</f>
        <v/>
      </c>
      <c r="E87" s="77" t="str">
        <f t="shared" si="64"/>
        <v/>
      </c>
      <c r="F87" s="77" t="str">
        <f t="shared" si="64"/>
        <v/>
      </c>
      <c r="G87" s="77" t="str">
        <f t="shared" si="64"/>
        <v/>
      </c>
      <c r="H87" s="77" t="str">
        <f t="shared" si="64"/>
        <v/>
      </c>
      <c r="I87" s="77" t="str">
        <f t="shared" si="64"/>
        <v/>
      </c>
      <c r="J87" s="77">
        <f t="shared" ca="1" si="64"/>
        <v>1905627087.4878733</v>
      </c>
      <c r="K87" s="77">
        <f t="shared" ca="1" si="64"/>
        <v>625764904.38276434</v>
      </c>
      <c r="L87" s="77">
        <f t="shared" ca="1" si="64"/>
        <v>450576634.520266</v>
      </c>
      <c r="M87" s="77">
        <f t="shared" ca="1" si="64"/>
        <v>587356592.63419831</v>
      </c>
      <c r="N87" s="77">
        <f t="shared" ca="1" si="64"/>
        <v>164146203.43437734</v>
      </c>
      <c r="O87" s="77">
        <f t="shared" ca="1" si="64"/>
        <v>46908334.555158488</v>
      </c>
      <c r="P87" s="77">
        <f t="shared" ca="1" si="64"/>
        <v>0</v>
      </c>
      <c r="Q87" s="237">
        <f t="shared" ca="1" si="57"/>
        <v>3780379757.0146379</v>
      </c>
      <c r="R87" s="40"/>
      <c r="S87" s="102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</row>
    <row r="88" spans="1:34" ht="15.6">
      <c r="A88" s="31"/>
      <c r="B88" s="214">
        <f t="shared" si="55"/>
        <v>2013</v>
      </c>
      <c r="C88" s="354">
        <f t="shared" si="58"/>
        <v>8</v>
      </c>
      <c r="D88" s="86" t="str">
        <f t="shared" ref="D88:P88" si="65">IF(D$80+$C88&gt;$M$1, IFERROR($E15*D$76/D$57^2*$I15*D$58,""), "")</f>
        <v/>
      </c>
      <c r="E88" s="77" t="str">
        <f t="shared" si="65"/>
        <v/>
      </c>
      <c r="F88" s="77" t="str">
        <f t="shared" si="65"/>
        <v/>
      </c>
      <c r="G88" s="77" t="str">
        <f t="shared" si="65"/>
        <v/>
      </c>
      <c r="H88" s="77" t="str">
        <f t="shared" si="65"/>
        <v/>
      </c>
      <c r="I88" s="77">
        <f t="shared" ca="1" si="65"/>
        <v>1400029445.7537303</v>
      </c>
      <c r="J88" s="77">
        <f t="shared" ca="1" si="65"/>
        <v>1741005983.0369649</v>
      </c>
      <c r="K88" s="77">
        <f t="shared" ca="1" si="65"/>
        <v>571707051.00605357</v>
      </c>
      <c r="L88" s="77">
        <f t="shared" ca="1" si="65"/>
        <v>411652742.37918544</v>
      </c>
      <c r="M88" s="77">
        <f t="shared" ca="1" si="65"/>
        <v>536616711.9824025</v>
      </c>
      <c r="N88" s="77">
        <f t="shared" ca="1" si="65"/>
        <v>149966131.43696848</v>
      </c>
      <c r="O88" s="77">
        <f t="shared" ca="1" si="65"/>
        <v>42856071.710488975</v>
      </c>
      <c r="P88" s="77">
        <f t="shared" ca="1" si="65"/>
        <v>0</v>
      </c>
      <c r="Q88" s="237">
        <f t="shared" ca="1" si="57"/>
        <v>4853834137.3057947</v>
      </c>
      <c r="R88" s="40"/>
      <c r="S88" s="102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</row>
    <row r="89" spans="1:34" ht="15.6">
      <c r="A89" s="31"/>
      <c r="B89" s="214">
        <f t="shared" si="55"/>
        <v>2014</v>
      </c>
      <c r="C89" s="354">
        <f t="shared" si="58"/>
        <v>9</v>
      </c>
      <c r="D89" s="86" t="str">
        <f t="shared" ref="D89:P89" si="66">IF(D$80+$C89&gt;$M$1, IFERROR($E16*D$76/D$57^2*$I16*D$58,""), "")</f>
        <v/>
      </c>
      <c r="E89" s="77" t="str">
        <f t="shared" si="66"/>
        <v/>
      </c>
      <c r="F89" s="77" t="str">
        <f t="shared" si="66"/>
        <v/>
      </c>
      <c r="G89" s="77" t="str">
        <f t="shared" si="66"/>
        <v/>
      </c>
      <c r="H89" s="77">
        <f t="shared" ca="1" si="66"/>
        <v>1515920033.0403004</v>
      </c>
      <c r="I89" s="77">
        <f t="shared" ca="1" si="66"/>
        <v>1905521349.25086</v>
      </c>
      <c r="J89" s="77">
        <f t="shared" ca="1" si="66"/>
        <v>2369610210.6369414</v>
      </c>
      <c r="K89" s="77">
        <f t="shared" ca="1" si="66"/>
        <v>778126484.77745998</v>
      </c>
      <c r="L89" s="77">
        <f t="shared" ca="1" si="66"/>
        <v>560283279.3698132</v>
      </c>
      <c r="M89" s="77">
        <f t="shared" ca="1" si="66"/>
        <v>730366496.32520306</v>
      </c>
      <c r="N89" s="77">
        <f t="shared" ca="1" si="66"/>
        <v>204112610.62002745</v>
      </c>
      <c r="O89" s="77">
        <f t="shared" ca="1" si="66"/>
        <v>58329601.450202189</v>
      </c>
      <c r="P89" s="77">
        <f t="shared" ca="1" si="66"/>
        <v>0</v>
      </c>
      <c r="Q89" s="237">
        <f t="shared" ca="1" si="57"/>
        <v>8122270065.470808</v>
      </c>
      <c r="R89" s="40"/>
      <c r="S89" s="102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</row>
    <row r="90" spans="1:34" ht="15.6">
      <c r="A90" s="31"/>
      <c r="B90" s="214">
        <f t="shared" si="55"/>
        <v>2015</v>
      </c>
      <c r="C90" s="354">
        <f t="shared" si="58"/>
        <v>10</v>
      </c>
      <c r="D90" s="86" t="str">
        <f t="shared" ref="D90:P90" si="67">IF(D$80+$C90&gt;$M$1, IFERROR($E17*D$76/D$57^2*$I17*D$58,""), "")</f>
        <v/>
      </c>
      <c r="E90" s="77" t="str">
        <f t="shared" si="67"/>
        <v/>
      </c>
      <c r="F90" s="77" t="str">
        <f t="shared" si="67"/>
        <v/>
      </c>
      <c r="G90" s="77">
        <f t="shared" ca="1" si="67"/>
        <v>4495782396.5930605</v>
      </c>
      <c r="H90" s="77">
        <f t="shared" ca="1" si="67"/>
        <v>1825369998.5148633</v>
      </c>
      <c r="I90" s="77">
        <f t="shared" ca="1" si="67"/>
        <v>2294501970.1838145</v>
      </c>
      <c r="J90" s="77">
        <f t="shared" ca="1" si="67"/>
        <v>2853326885.5852427</v>
      </c>
      <c r="K90" s="77">
        <f t="shared" ca="1" si="67"/>
        <v>936968117.97779536</v>
      </c>
      <c r="L90" s="77">
        <f t="shared" ca="1" si="67"/>
        <v>674655830.47941017</v>
      </c>
      <c r="M90" s="77">
        <f t="shared" ca="1" si="67"/>
        <v>879458718.96594906</v>
      </c>
      <c r="N90" s="77">
        <f t="shared" ca="1" si="67"/>
        <v>245778819.21456164</v>
      </c>
      <c r="O90" s="77">
        <f t="shared" ca="1" si="67"/>
        <v>70236623.431242421</v>
      </c>
      <c r="P90" s="77">
        <f t="shared" ca="1" si="67"/>
        <v>0</v>
      </c>
      <c r="Q90" s="237">
        <f t="shared" ca="1" si="57"/>
        <v>14276079360.94594</v>
      </c>
      <c r="R90" s="40"/>
      <c r="S90" s="102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</row>
    <row r="91" spans="1:34" ht="15.6">
      <c r="A91" s="31"/>
      <c r="B91" s="214">
        <f t="shared" si="55"/>
        <v>2016</v>
      </c>
      <c r="C91" s="354">
        <f t="shared" si="58"/>
        <v>11</v>
      </c>
      <c r="D91" s="86" t="str">
        <f t="shared" ref="D91:P91" si="68">IF(D$80+$C91&gt;$M$1, IFERROR($E18*D$76/D$57^2*$I18*D$58,""), "")</f>
        <v/>
      </c>
      <c r="E91" s="77" t="str">
        <f t="shared" si="68"/>
        <v/>
      </c>
      <c r="F91" s="77">
        <f t="shared" ca="1" si="68"/>
        <v>4065761510.7040257</v>
      </c>
      <c r="G91" s="77">
        <f t="shared" ca="1" si="68"/>
        <v>2546739253.1088028</v>
      </c>
      <c r="H91" s="77">
        <f t="shared" ca="1" si="68"/>
        <v>1034022783.2618883</v>
      </c>
      <c r="I91" s="77">
        <f t="shared" ca="1" si="68"/>
        <v>1299773369.4208276</v>
      </c>
      <c r="J91" s="77">
        <f t="shared" ca="1" si="68"/>
        <v>1616332584.7303853</v>
      </c>
      <c r="K91" s="77">
        <f t="shared" ca="1" si="68"/>
        <v>530767122.26415199</v>
      </c>
      <c r="L91" s="77">
        <f t="shared" ca="1" si="68"/>
        <v>382174298.98801965</v>
      </c>
      <c r="M91" s="77">
        <f t="shared" ca="1" si="68"/>
        <v>498189601.60898072</v>
      </c>
      <c r="N91" s="77">
        <f t="shared" ca="1" si="68"/>
        <v>139227060.2222195</v>
      </c>
      <c r="O91" s="77">
        <f t="shared" ca="1" si="68"/>
        <v>39787149.403342776</v>
      </c>
      <c r="P91" s="77">
        <f t="shared" ca="1" si="68"/>
        <v>0</v>
      </c>
      <c r="Q91" s="237">
        <f t="shared" ca="1" si="57"/>
        <v>12152774733.712645</v>
      </c>
      <c r="R91" s="40"/>
      <c r="S91" s="102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ht="15.6">
      <c r="A92" s="31"/>
      <c r="B92" s="214">
        <f>B93-1</f>
        <v>2017</v>
      </c>
      <c r="C92" s="354">
        <f t="shared" si="58"/>
        <v>12</v>
      </c>
      <c r="D92" s="86" t="str">
        <f t="shared" ref="D92:P92" si="69">IF(D$80+$C92&gt;$M$1, IFERROR($E19*D$76/D$57^2*$I19*D$58,""), "")</f>
        <v/>
      </c>
      <c r="E92" s="77">
        <f t="shared" ca="1" si="69"/>
        <v>22044069404.302792</v>
      </c>
      <c r="F92" s="77">
        <f t="shared" ca="1" si="69"/>
        <v>7216881118.0749483</v>
      </c>
      <c r="G92" s="77">
        <f t="shared" ca="1" si="69"/>
        <v>4520558911.2969465</v>
      </c>
      <c r="H92" s="77">
        <f t="shared" ca="1" si="69"/>
        <v>1835429717.2954049</v>
      </c>
      <c r="I92" s="77">
        <f t="shared" ca="1" si="69"/>
        <v>2307147102.1736183</v>
      </c>
      <c r="J92" s="77">
        <f t="shared" ca="1" si="69"/>
        <v>2869051733.7427673</v>
      </c>
      <c r="K92" s="77">
        <f t="shared" ca="1" si="69"/>
        <v>942131803.02841997</v>
      </c>
      <c r="L92" s="77">
        <f t="shared" ca="1" si="69"/>
        <v>678373897.46517062</v>
      </c>
      <c r="M92" s="77">
        <f t="shared" ca="1" si="69"/>
        <v>884305466.41939187</v>
      </c>
      <c r="N92" s="77">
        <f t="shared" ca="1" si="69"/>
        <v>247133320.38721362</v>
      </c>
      <c r="O92" s="77">
        <f t="shared" ca="1" si="69"/>
        <v>70623701.49234125</v>
      </c>
      <c r="P92" s="77">
        <f t="shared" ca="1" si="69"/>
        <v>0</v>
      </c>
      <c r="Q92" s="237">
        <f t="shared" ca="1" si="57"/>
        <v>43615706175.679016</v>
      </c>
      <c r="R92" s="40"/>
      <c r="S92" s="102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ht="15.6">
      <c r="A93" s="31"/>
      <c r="B93" s="164">
        <f>+$B$39</f>
        <v>2018</v>
      </c>
      <c r="C93" s="356">
        <f t="shared" si="58"/>
        <v>13</v>
      </c>
      <c r="D93" s="89">
        <f t="shared" ref="D93:P93" ca="1" si="70">IF(D$80+$C93&gt;$M$1, IFERROR($E20*D$76/D$57^2*$I20*D$58,""), "")</f>
        <v>5350609420.0970936</v>
      </c>
      <c r="E93" s="91">
        <f t="shared" ca="1" si="70"/>
        <v>13800402333.243956</v>
      </c>
      <c r="F93" s="91">
        <f t="shared" ca="1" si="70"/>
        <v>4518034360.8057051</v>
      </c>
      <c r="G93" s="91">
        <f t="shared" ca="1" si="70"/>
        <v>2830036986.4945207</v>
      </c>
      <c r="H93" s="91">
        <f t="shared" ca="1" si="70"/>
        <v>1149046851.9448905</v>
      </c>
      <c r="I93" s="91">
        <f t="shared" ca="1" si="70"/>
        <v>1444359372.4922249</v>
      </c>
      <c r="J93" s="91">
        <f t="shared" ca="1" si="70"/>
        <v>1796132443.3506327</v>
      </c>
      <c r="K93" s="91">
        <f t="shared" ca="1" si="70"/>
        <v>589809335.75716817</v>
      </c>
      <c r="L93" s="91">
        <f t="shared" ca="1" si="70"/>
        <v>424687136.73904485</v>
      </c>
      <c r="M93" s="91">
        <f t="shared" ca="1" si="70"/>
        <v>553607911.41822934</v>
      </c>
      <c r="N93" s="91">
        <f t="shared" ca="1" si="70"/>
        <v>154714594.14967749</v>
      </c>
      <c r="O93" s="91">
        <f t="shared" ca="1" si="70"/>
        <v>44213047.826232627</v>
      </c>
      <c r="P93" s="91">
        <f t="shared" ca="1" si="70"/>
        <v>0</v>
      </c>
      <c r="Q93" s="238">
        <f t="shared" ca="1" si="57"/>
        <v>32655653794.319374</v>
      </c>
      <c r="R93" s="40"/>
      <c r="S93" s="102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ht="15.6">
      <c r="A94" s="31"/>
      <c r="B94" s="93"/>
      <c r="C94" s="8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84"/>
    </row>
  </sheetData>
  <conditionalFormatting sqref="E79:AG79 D59:AG59 Q60:AG60">
    <cfRule type="cellIs" dxfId="21" priority="3" stopIfTrue="1" operator="lessThan">
      <formula>1</formula>
    </cfRule>
  </conditionalFormatting>
  <conditionalFormatting sqref="D77:T77 R78:T78">
    <cfRule type="cellIs" dxfId="20" priority="2" stopIfTrue="1" operator="lessThan">
      <formula>1</formula>
    </cfRule>
  </conditionalFormatting>
  <conditionalFormatting sqref="E78:Q78">
    <cfRule type="cellIs" dxfId="19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D8903-83AD-4D61-8906-B18E8B1BE6A1}">
  <sheetPr codeName="Sheet25">
    <tabColor theme="9" tint="0.79998168889431442"/>
    <pageSetUpPr fitToPage="1"/>
  </sheetPr>
  <dimension ref="A1:AL199"/>
  <sheetViews>
    <sheetView zoomScaleNormal="100" workbookViewId="0">
      <selection activeCell="B12" sqref="B12"/>
    </sheetView>
  </sheetViews>
  <sheetFormatPr defaultRowHeight="15"/>
  <cols>
    <col min="1" max="1" width="10.42578125" style="105" customWidth="1"/>
    <col min="2" max="2" width="9.7109375" style="106" customWidth="1"/>
    <col min="3" max="3" width="14.5703125" style="40" customWidth="1"/>
    <col min="4" max="5" width="12.7109375" style="55" bestFit="1" customWidth="1"/>
    <col min="6" max="6" width="11.28515625" style="55" customWidth="1"/>
    <col min="7" max="9" width="10.28515625" style="55" bestFit="1" customWidth="1"/>
    <col min="10" max="12" width="12.140625" style="55" bestFit="1" customWidth="1"/>
    <col min="13" max="13" width="10" style="55" bestFit="1" customWidth="1"/>
    <col min="14" max="14" width="12.140625" style="55" bestFit="1" customWidth="1"/>
    <col min="15" max="15" width="13.28515625" style="55" bestFit="1" customWidth="1"/>
    <col min="16" max="16" width="11.28515625" style="55" bestFit="1" customWidth="1"/>
    <col min="17" max="17" width="11.7109375" style="55" bestFit="1" customWidth="1"/>
    <col min="18" max="18" width="10.7109375" style="55" bestFit="1" customWidth="1"/>
    <col min="19" max="19" width="11.5703125" style="55" bestFit="1" customWidth="1"/>
    <col min="20" max="24" width="12.7109375" style="55" bestFit="1" customWidth="1"/>
    <col min="25" max="26" width="14" style="55" bestFit="1" customWidth="1"/>
    <col min="27" max="29" width="15.7109375" style="55" bestFit="1" customWidth="1"/>
    <col min="30" max="30" width="16.7109375" style="55" bestFit="1" customWidth="1"/>
    <col min="31" max="34" width="13.28515625" style="40" customWidth="1"/>
    <col min="35" max="257" width="8.7109375" style="40"/>
    <col min="258" max="258" width="14.7109375" style="40" customWidth="1"/>
    <col min="259" max="262" width="16.42578125" style="40" customWidth="1"/>
    <col min="263" max="263" width="19" style="40" customWidth="1"/>
    <col min="264" max="284" width="16.42578125" style="40" customWidth="1"/>
    <col min="285" max="513" width="8.7109375" style="40"/>
    <col min="514" max="514" width="14.7109375" style="40" customWidth="1"/>
    <col min="515" max="518" width="16.42578125" style="40" customWidth="1"/>
    <col min="519" max="519" width="19" style="40" customWidth="1"/>
    <col min="520" max="540" width="16.42578125" style="40" customWidth="1"/>
    <col min="541" max="769" width="8.7109375" style="40"/>
    <col min="770" max="770" width="14.7109375" style="40" customWidth="1"/>
    <col min="771" max="774" width="16.42578125" style="40" customWidth="1"/>
    <col min="775" max="775" width="19" style="40" customWidth="1"/>
    <col min="776" max="796" width="16.42578125" style="40" customWidth="1"/>
    <col min="797" max="1025" width="8.7109375" style="40"/>
    <col min="1026" max="1026" width="14.7109375" style="40" customWidth="1"/>
    <col min="1027" max="1030" width="16.42578125" style="40" customWidth="1"/>
    <col min="1031" max="1031" width="19" style="40" customWidth="1"/>
    <col min="1032" max="1052" width="16.42578125" style="40" customWidth="1"/>
    <col min="1053" max="1281" width="8.7109375" style="40"/>
    <col min="1282" max="1282" width="14.7109375" style="40" customWidth="1"/>
    <col min="1283" max="1286" width="16.42578125" style="40" customWidth="1"/>
    <col min="1287" max="1287" width="19" style="40" customWidth="1"/>
    <col min="1288" max="1308" width="16.42578125" style="40" customWidth="1"/>
    <col min="1309" max="1537" width="8.7109375" style="40"/>
    <col min="1538" max="1538" width="14.7109375" style="40" customWidth="1"/>
    <col min="1539" max="1542" width="16.42578125" style="40" customWidth="1"/>
    <col min="1543" max="1543" width="19" style="40" customWidth="1"/>
    <col min="1544" max="1564" width="16.42578125" style="40" customWidth="1"/>
    <col min="1565" max="1793" width="8.7109375" style="40"/>
    <col min="1794" max="1794" width="14.7109375" style="40" customWidth="1"/>
    <col min="1795" max="1798" width="16.42578125" style="40" customWidth="1"/>
    <col min="1799" max="1799" width="19" style="40" customWidth="1"/>
    <col min="1800" max="1820" width="16.42578125" style="40" customWidth="1"/>
    <col min="1821" max="2049" width="8.7109375" style="40"/>
    <col min="2050" max="2050" width="14.7109375" style="40" customWidth="1"/>
    <col min="2051" max="2054" width="16.42578125" style="40" customWidth="1"/>
    <col min="2055" max="2055" width="19" style="40" customWidth="1"/>
    <col min="2056" max="2076" width="16.42578125" style="40" customWidth="1"/>
    <col min="2077" max="2305" width="8.7109375" style="40"/>
    <col min="2306" max="2306" width="14.7109375" style="40" customWidth="1"/>
    <col min="2307" max="2310" width="16.42578125" style="40" customWidth="1"/>
    <col min="2311" max="2311" width="19" style="40" customWidth="1"/>
    <col min="2312" max="2332" width="16.42578125" style="40" customWidth="1"/>
    <col min="2333" max="2561" width="8.7109375" style="40"/>
    <col min="2562" max="2562" width="14.7109375" style="40" customWidth="1"/>
    <col min="2563" max="2566" width="16.42578125" style="40" customWidth="1"/>
    <col min="2567" max="2567" width="19" style="40" customWidth="1"/>
    <col min="2568" max="2588" width="16.42578125" style="40" customWidth="1"/>
    <col min="2589" max="2817" width="8.7109375" style="40"/>
    <col min="2818" max="2818" width="14.7109375" style="40" customWidth="1"/>
    <col min="2819" max="2822" width="16.42578125" style="40" customWidth="1"/>
    <col min="2823" max="2823" width="19" style="40" customWidth="1"/>
    <col min="2824" max="2844" width="16.42578125" style="40" customWidth="1"/>
    <col min="2845" max="3073" width="8.7109375" style="40"/>
    <col min="3074" max="3074" width="14.7109375" style="40" customWidth="1"/>
    <col min="3075" max="3078" width="16.42578125" style="40" customWidth="1"/>
    <col min="3079" max="3079" width="19" style="40" customWidth="1"/>
    <col min="3080" max="3100" width="16.42578125" style="40" customWidth="1"/>
    <col min="3101" max="3329" width="8.7109375" style="40"/>
    <col min="3330" max="3330" width="14.7109375" style="40" customWidth="1"/>
    <col min="3331" max="3334" width="16.42578125" style="40" customWidth="1"/>
    <col min="3335" max="3335" width="19" style="40" customWidth="1"/>
    <col min="3336" max="3356" width="16.42578125" style="40" customWidth="1"/>
    <col min="3357" max="3585" width="8.7109375" style="40"/>
    <col min="3586" max="3586" width="14.7109375" style="40" customWidth="1"/>
    <col min="3587" max="3590" width="16.42578125" style="40" customWidth="1"/>
    <col min="3591" max="3591" width="19" style="40" customWidth="1"/>
    <col min="3592" max="3612" width="16.42578125" style="40" customWidth="1"/>
    <col min="3613" max="3841" width="8.7109375" style="40"/>
    <col min="3842" max="3842" width="14.7109375" style="40" customWidth="1"/>
    <col min="3843" max="3846" width="16.42578125" style="40" customWidth="1"/>
    <col min="3847" max="3847" width="19" style="40" customWidth="1"/>
    <col min="3848" max="3868" width="16.42578125" style="40" customWidth="1"/>
    <col min="3869" max="4097" width="8.7109375" style="40"/>
    <col min="4098" max="4098" width="14.7109375" style="40" customWidth="1"/>
    <col min="4099" max="4102" width="16.42578125" style="40" customWidth="1"/>
    <col min="4103" max="4103" width="19" style="40" customWidth="1"/>
    <col min="4104" max="4124" width="16.42578125" style="40" customWidth="1"/>
    <col min="4125" max="4353" width="8.7109375" style="40"/>
    <col min="4354" max="4354" width="14.7109375" style="40" customWidth="1"/>
    <col min="4355" max="4358" width="16.42578125" style="40" customWidth="1"/>
    <col min="4359" max="4359" width="19" style="40" customWidth="1"/>
    <col min="4360" max="4380" width="16.42578125" style="40" customWidth="1"/>
    <col min="4381" max="4609" width="8.7109375" style="40"/>
    <col min="4610" max="4610" width="14.7109375" style="40" customWidth="1"/>
    <col min="4611" max="4614" width="16.42578125" style="40" customWidth="1"/>
    <col min="4615" max="4615" width="19" style="40" customWidth="1"/>
    <col min="4616" max="4636" width="16.42578125" style="40" customWidth="1"/>
    <col min="4637" max="4865" width="8.7109375" style="40"/>
    <col min="4866" max="4866" width="14.7109375" style="40" customWidth="1"/>
    <col min="4867" max="4870" width="16.42578125" style="40" customWidth="1"/>
    <col min="4871" max="4871" width="19" style="40" customWidth="1"/>
    <col min="4872" max="4892" width="16.42578125" style="40" customWidth="1"/>
    <col min="4893" max="5121" width="8.7109375" style="40"/>
    <col min="5122" max="5122" width="14.7109375" style="40" customWidth="1"/>
    <col min="5123" max="5126" width="16.42578125" style="40" customWidth="1"/>
    <col min="5127" max="5127" width="19" style="40" customWidth="1"/>
    <col min="5128" max="5148" width="16.42578125" style="40" customWidth="1"/>
    <col min="5149" max="5377" width="8.7109375" style="40"/>
    <col min="5378" max="5378" width="14.7109375" style="40" customWidth="1"/>
    <col min="5379" max="5382" width="16.42578125" style="40" customWidth="1"/>
    <col min="5383" max="5383" width="19" style="40" customWidth="1"/>
    <col min="5384" max="5404" width="16.42578125" style="40" customWidth="1"/>
    <col min="5405" max="5633" width="8.7109375" style="40"/>
    <col min="5634" max="5634" width="14.7109375" style="40" customWidth="1"/>
    <col min="5635" max="5638" width="16.42578125" style="40" customWidth="1"/>
    <col min="5639" max="5639" width="19" style="40" customWidth="1"/>
    <col min="5640" max="5660" width="16.42578125" style="40" customWidth="1"/>
    <col min="5661" max="5889" width="8.7109375" style="40"/>
    <col min="5890" max="5890" width="14.7109375" style="40" customWidth="1"/>
    <col min="5891" max="5894" width="16.42578125" style="40" customWidth="1"/>
    <col min="5895" max="5895" width="19" style="40" customWidth="1"/>
    <col min="5896" max="5916" width="16.42578125" style="40" customWidth="1"/>
    <col min="5917" max="6145" width="8.7109375" style="40"/>
    <col min="6146" max="6146" width="14.7109375" style="40" customWidth="1"/>
    <col min="6147" max="6150" width="16.42578125" style="40" customWidth="1"/>
    <col min="6151" max="6151" width="19" style="40" customWidth="1"/>
    <col min="6152" max="6172" width="16.42578125" style="40" customWidth="1"/>
    <col min="6173" max="6401" width="8.7109375" style="40"/>
    <col min="6402" max="6402" width="14.7109375" style="40" customWidth="1"/>
    <col min="6403" max="6406" width="16.42578125" style="40" customWidth="1"/>
    <col min="6407" max="6407" width="19" style="40" customWidth="1"/>
    <col min="6408" max="6428" width="16.42578125" style="40" customWidth="1"/>
    <col min="6429" max="6657" width="8.7109375" style="40"/>
    <col min="6658" max="6658" width="14.7109375" style="40" customWidth="1"/>
    <col min="6659" max="6662" width="16.42578125" style="40" customWidth="1"/>
    <col min="6663" max="6663" width="19" style="40" customWidth="1"/>
    <col min="6664" max="6684" width="16.42578125" style="40" customWidth="1"/>
    <col min="6685" max="6913" width="8.7109375" style="40"/>
    <col min="6914" max="6914" width="14.7109375" style="40" customWidth="1"/>
    <col min="6915" max="6918" width="16.42578125" style="40" customWidth="1"/>
    <col min="6919" max="6919" width="19" style="40" customWidth="1"/>
    <col min="6920" max="6940" width="16.42578125" style="40" customWidth="1"/>
    <col min="6941" max="7169" width="8.7109375" style="40"/>
    <col min="7170" max="7170" width="14.7109375" style="40" customWidth="1"/>
    <col min="7171" max="7174" width="16.42578125" style="40" customWidth="1"/>
    <col min="7175" max="7175" width="19" style="40" customWidth="1"/>
    <col min="7176" max="7196" width="16.42578125" style="40" customWidth="1"/>
    <col min="7197" max="7425" width="8.7109375" style="40"/>
    <col min="7426" max="7426" width="14.7109375" style="40" customWidth="1"/>
    <col min="7427" max="7430" width="16.42578125" style="40" customWidth="1"/>
    <col min="7431" max="7431" width="19" style="40" customWidth="1"/>
    <col min="7432" max="7452" width="16.42578125" style="40" customWidth="1"/>
    <col min="7453" max="7681" width="8.7109375" style="40"/>
    <col min="7682" max="7682" width="14.7109375" style="40" customWidth="1"/>
    <col min="7683" max="7686" width="16.42578125" style="40" customWidth="1"/>
    <col min="7687" max="7687" width="19" style="40" customWidth="1"/>
    <col min="7688" max="7708" width="16.42578125" style="40" customWidth="1"/>
    <col min="7709" max="7937" width="8.7109375" style="40"/>
    <col min="7938" max="7938" width="14.7109375" style="40" customWidth="1"/>
    <col min="7939" max="7942" width="16.42578125" style="40" customWidth="1"/>
    <col min="7943" max="7943" width="19" style="40" customWidth="1"/>
    <col min="7944" max="7964" width="16.42578125" style="40" customWidth="1"/>
    <col min="7965" max="8193" width="8.7109375" style="40"/>
    <col min="8194" max="8194" width="14.7109375" style="40" customWidth="1"/>
    <col min="8195" max="8198" width="16.42578125" style="40" customWidth="1"/>
    <col min="8199" max="8199" width="19" style="40" customWidth="1"/>
    <col min="8200" max="8220" width="16.42578125" style="40" customWidth="1"/>
    <col min="8221" max="8449" width="8.7109375" style="40"/>
    <col min="8450" max="8450" width="14.7109375" style="40" customWidth="1"/>
    <col min="8451" max="8454" width="16.42578125" style="40" customWidth="1"/>
    <col min="8455" max="8455" width="19" style="40" customWidth="1"/>
    <col min="8456" max="8476" width="16.42578125" style="40" customWidth="1"/>
    <col min="8477" max="8705" width="8.7109375" style="40"/>
    <col min="8706" max="8706" width="14.7109375" style="40" customWidth="1"/>
    <col min="8707" max="8710" width="16.42578125" style="40" customWidth="1"/>
    <col min="8711" max="8711" width="19" style="40" customWidth="1"/>
    <col min="8712" max="8732" width="16.42578125" style="40" customWidth="1"/>
    <col min="8733" max="8961" width="8.7109375" style="40"/>
    <col min="8962" max="8962" width="14.7109375" style="40" customWidth="1"/>
    <col min="8963" max="8966" width="16.42578125" style="40" customWidth="1"/>
    <col min="8967" max="8967" width="19" style="40" customWidth="1"/>
    <col min="8968" max="8988" width="16.42578125" style="40" customWidth="1"/>
    <col min="8989" max="9217" width="8.7109375" style="40"/>
    <col min="9218" max="9218" width="14.7109375" style="40" customWidth="1"/>
    <col min="9219" max="9222" width="16.42578125" style="40" customWidth="1"/>
    <col min="9223" max="9223" width="19" style="40" customWidth="1"/>
    <col min="9224" max="9244" width="16.42578125" style="40" customWidth="1"/>
    <col min="9245" max="9473" width="8.7109375" style="40"/>
    <col min="9474" max="9474" width="14.7109375" style="40" customWidth="1"/>
    <col min="9475" max="9478" width="16.42578125" style="40" customWidth="1"/>
    <col min="9479" max="9479" width="19" style="40" customWidth="1"/>
    <col min="9480" max="9500" width="16.42578125" style="40" customWidth="1"/>
    <col min="9501" max="9729" width="8.7109375" style="40"/>
    <col min="9730" max="9730" width="14.7109375" style="40" customWidth="1"/>
    <col min="9731" max="9734" width="16.42578125" style="40" customWidth="1"/>
    <col min="9735" max="9735" width="19" style="40" customWidth="1"/>
    <col min="9736" max="9756" width="16.42578125" style="40" customWidth="1"/>
    <col min="9757" max="9985" width="8.7109375" style="40"/>
    <col min="9986" max="9986" width="14.7109375" style="40" customWidth="1"/>
    <col min="9987" max="9990" width="16.42578125" style="40" customWidth="1"/>
    <col min="9991" max="9991" width="19" style="40" customWidth="1"/>
    <col min="9992" max="10012" width="16.42578125" style="40" customWidth="1"/>
    <col min="10013" max="10241" width="8.7109375" style="40"/>
    <col min="10242" max="10242" width="14.7109375" style="40" customWidth="1"/>
    <col min="10243" max="10246" width="16.42578125" style="40" customWidth="1"/>
    <col min="10247" max="10247" width="19" style="40" customWidth="1"/>
    <col min="10248" max="10268" width="16.42578125" style="40" customWidth="1"/>
    <col min="10269" max="10497" width="8.7109375" style="40"/>
    <col min="10498" max="10498" width="14.7109375" style="40" customWidth="1"/>
    <col min="10499" max="10502" width="16.42578125" style="40" customWidth="1"/>
    <col min="10503" max="10503" width="19" style="40" customWidth="1"/>
    <col min="10504" max="10524" width="16.42578125" style="40" customWidth="1"/>
    <col min="10525" max="10753" width="8.7109375" style="40"/>
    <col min="10754" max="10754" width="14.7109375" style="40" customWidth="1"/>
    <col min="10755" max="10758" width="16.42578125" style="40" customWidth="1"/>
    <col min="10759" max="10759" width="19" style="40" customWidth="1"/>
    <col min="10760" max="10780" width="16.42578125" style="40" customWidth="1"/>
    <col min="10781" max="11009" width="8.7109375" style="40"/>
    <col min="11010" max="11010" width="14.7109375" style="40" customWidth="1"/>
    <col min="11011" max="11014" width="16.42578125" style="40" customWidth="1"/>
    <col min="11015" max="11015" width="19" style="40" customWidth="1"/>
    <col min="11016" max="11036" width="16.42578125" style="40" customWidth="1"/>
    <col min="11037" max="11265" width="8.7109375" style="40"/>
    <col min="11266" max="11266" width="14.7109375" style="40" customWidth="1"/>
    <col min="11267" max="11270" width="16.42578125" style="40" customWidth="1"/>
    <col min="11271" max="11271" width="19" style="40" customWidth="1"/>
    <col min="11272" max="11292" width="16.42578125" style="40" customWidth="1"/>
    <col min="11293" max="11521" width="8.7109375" style="40"/>
    <col min="11522" max="11522" width="14.7109375" style="40" customWidth="1"/>
    <col min="11523" max="11526" width="16.42578125" style="40" customWidth="1"/>
    <col min="11527" max="11527" width="19" style="40" customWidth="1"/>
    <col min="11528" max="11548" width="16.42578125" style="40" customWidth="1"/>
    <col min="11549" max="11777" width="8.7109375" style="40"/>
    <col min="11778" max="11778" width="14.7109375" style="40" customWidth="1"/>
    <col min="11779" max="11782" width="16.42578125" style="40" customWidth="1"/>
    <col min="11783" max="11783" width="19" style="40" customWidth="1"/>
    <col min="11784" max="11804" width="16.42578125" style="40" customWidth="1"/>
    <col min="11805" max="12033" width="8.7109375" style="40"/>
    <col min="12034" max="12034" width="14.7109375" style="40" customWidth="1"/>
    <col min="12035" max="12038" width="16.42578125" style="40" customWidth="1"/>
    <col min="12039" max="12039" width="19" style="40" customWidth="1"/>
    <col min="12040" max="12060" width="16.42578125" style="40" customWidth="1"/>
    <col min="12061" max="12289" width="8.7109375" style="40"/>
    <col min="12290" max="12290" width="14.7109375" style="40" customWidth="1"/>
    <col min="12291" max="12294" width="16.42578125" style="40" customWidth="1"/>
    <col min="12295" max="12295" width="19" style="40" customWidth="1"/>
    <col min="12296" max="12316" width="16.42578125" style="40" customWidth="1"/>
    <col min="12317" max="12545" width="8.7109375" style="40"/>
    <col min="12546" max="12546" width="14.7109375" style="40" customWidth="1"/>
    <col min="12547" max="12550" width="16.42578125" style="40" customWidth="1"/>
    <col min="12551" max="12551" width="19" style="40" customWidth="1"/>
    <col min="12552" max="12572" width="16.42578125" style="40" customWidth="1"/>
    <col min="12573" max="12801" width="8.7109375" style="40"/>
    <col min="12802" max="12802" width="14.7109375" style="40" customWidth="1"/>
    <col min="12803" max="12806" width="16.42578125" style="40" customWidth="1"/>
    <col min="12807" max="12807" width="19" style="40" customWidth="1"/>
    <col min="12808" max="12828" width="16.42578125" style="40" customWidth="1"/>
    <col min="12829" max="13057" width="8.7109375" style="40"/>
    <col min="13058" max="13058" width="14.7109375" style="40" customWidth="1"/>
    <col min="13059" max="13062" width="16.42578125" style="40" customWidth="1"/>
    <col min="13063" max="13063" width="19" style="40" customWidth="1"/>
    <col min="13064" max="13084" width="16.42578125" style="40" customWidth="1"/>
    <col min="13085" max="13313" width="8.7109375" style="40"/>
    <col min="13314" max="13314" width="14.7109375" style="40" customWidth="1"/>
    <col min="13315" max="13318" width="16.42578125" style="40" customWidth="1"/>
    <col min="13319" max="13319" width="19" style="40" customWidth="1"/>
    <col min="13320" max="13340" width="16.42578125" style="40" customWidth="1"/>
    <col min="13341" max="13569" width="8.7109375" style="40"/>
    <col min="13570" max="13570" width="14.7109375" style="40" customWidth="1"/>
    <col min="13571" max="13574" width="16.42578125" style="40" customWidth="1"/>
    <col min="13575" max="13575" width="19" style="40" customWidth="1"/>
    <col min="13576" max="13596" width="16.42578125" style="40" customWidth="1"/>
    <col min="13597" max="13825" width="8.7109375" style="40"/>
    <col min="13826" max="13826" width="14.7109375" style="40" customWidth="1"/>
    <col min="13827" max="13830" width="16.42578125" style="40" customWidth="1"/>
    <col min="13831" max="13831" width="19" style="40" customWidth="1"/>
    <col min="13832" max="13852" width="16.42578125" style="40" customWidth="1"/>
    <col min="13853" max="14081" width="8.7109375" style="40"/>
    <col min="14082" max="14082" width="14.7109375" style="40" customWidth="1"/>
    <col min="14083" max="14086" width="16.42578125" style="40" customWidth="1"/>
    <col min="14087" max="14087" width="19" style="40" customWidth="1"/>
    <col min="14088" max="14108" width="16.42578125" style="40" customWidth="1"/>
    <col min="14109" max="14337" width="8.7109375" style="40"/>
    <col min="14338" max="14338" width="14.7109375" style="40" customWidth="1"/>
    <col min="14339" max="14342" width="16.42578125" style="40" customWidth="1"/>
    <col min="14343" max="14343" width="19" style="40" customWidth="1"/>
    <col min="14344" max="14364" width="16.42578125" style="40" customWidth="1"/>
    <col min="14365" max="14593" width="8.7109375" style="40"/>
    <col min="14594" max="14594" width="14.7109375" style="40" customWidth="1"/>
    <col min="14595" max="14598" width="16.42578125" style="40" customWidth="1"/>
    <col min="14599" max="14599" width="19" style="40" customWidth="1"/>
    <col min="14600" max="14620" width="16.42578125" style="40" customWidth="1"/>
    <col min="14621" max="14849" width="8.7109375" style="40"/>
    <col min="14850" max="14850" width="14.7109375" style="40" customWidth="1"/>
    <col min="14851" max="14854" width="16.42578125" style="40" customWidth="1"/>
    <col min="14855" max="14855" width="19" style="40" customWidth="1"/>
    <col min="14856" max="14876" width="16.42578125" style="40" customWidth="1"/>
    <col min="14877" max="15105" width="8.7109375" style="40"/>
    <col min="15106" max="15106" width="14.7109375" style="40" customWidth="1"/>
    <col min="15107" max="15110" width="16.42578125" style="40" customWidth="1"/>
    <col min="15111" max="15111" width="19" style="40" customWidth="1"/>
    <col min="15112" max="15132" width="16.42578125" style="40" customWidth="1"/>
    <col min="15133" max="15361" width="8.7109375" style="40"/>
    <col min="15362" max="15362" width="14.7109375" style="40" customWidth="1"/>
    <col min="15363" max="15366" width="16.42578125" style="40" customWidth="1"/>
    <col min="15367" max="15367" width="19" style="40" customWidth="1"/>
    <col min="15368" max="15388" width="16.42578125" style="40" customWidth="1"/>
    <col min="15389" max="15617" width="8.7109375" style="40"/>
    <col min="15618" max="15618" width="14.7109375" style="40" customWidth="1"/>
    <col min="15619" max="15622" width="16.42578125" style="40" customWidth="1"/>
    <col min="15623" max="15623" width="19" style="40" customWidth="1"/>
    <col min="15624" max="15644" width="16.42578125" style="40" customWidth="1"/>
    <col min="15645" max="15873" width="8.7109375" style="40"/>
    <col min="15874" max="15874" width="14.7109375" style="40" customWidth="1"/>
    <col min="15875" max="15878" width="16.42578125" style="40" customWidth="1"/>
    <col min="15879" max="15879" width="19" style="40" customWidth="1"/>
    <col min="15880" max="15900" width="16.42578125" style="40" customWidth="1"/>
    <col min="15901" max="16129" width="8.7109375" style="40"/>
    <col min="16130" max="16130" width="14.7109375" style="40" customWidth="1"/>
    <col min="16131" max="16134" width="16.42578125" style="40" customWidth="1"/>
    <col min="16135" max="16135" width="19" style="40" customWidth="1"/>
    <col min="16136" max="16156" width="16.42578125" style="40" customWidth="1"/>
    <col min="16157" max="16384" width="8.7109375" style="40"/>
  </cols>
  <sheetData>
    <row r="1" spans="1:38" s="12" customFormat="1" ht="16.5" customHeight="1">
      <c r="A1" s="1"/>
      <c r="B1" s="2" t="s">
        <v>201</v>
      </c>
      <c r="C1" s="3"/>
      <c r="D1" s="4"/>
      <c r="E1" s="5"/>
      <c r="F1" s="9"/>
      <c r="G1" s="9"/>
      <c r="H1" s="6"/>
      <c r="I1" s="7" t="s">
        <v>171</v>
      </c>
      <c r="J1" s="8">
        <f>COUNT(D26:D38)</f>
        <v>13</v>
      </c>
      <c r="K1" s="9"/>
      <c r="L1" s="7" t="s">
        <v>2</v>
      </c>
      <c r="M1" s="8">
        <v>13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7"/>
    </row>
    <row r="2" spans="1:38" s="12" customFormat="1" ht="16.5" customHeight="1">
      <c r="A2" s="1"/>
      <c r="B2" s="13"/>
      <c r="C2" s="14"/>
      <c r="D2" s="6"/>
      <c r="E2" s="6"/>
      <c r="F2" s="6"/>
      <c r="G2" s="6"/>
      <c r="H2" s="15"/>
      <c r="I2" s="15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7"/>
    </row>
    <row r="3" spans="1:38" s="12" customFormat="1" ht="16.5" customHeight="1">
      <c r="A3" s="1"/>
      <c r="B3" s="171" t="str">
        <f>$B$1</f>
        <v>Study 7</v>
      </c>
      <c r="C3" s="172"/>
      <c r="D3" s="199"/>
      <c r="E3" s="199"/>
      <c r="F3" s="199"/>
      <c r="G3" s="199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pans="1:38" s="20" customFormat="1" ht="18.75" customHeight="1">
      <c r="A4" s="1"/>
      <c r="B4" s="171" t="s">
        <v>172</v>
      </c>
      <c r="C4" s="172"/>
      <c r="D4" s="199"/>
      <c r="E4" s="199"/>
      <c r="F4" s="199"/>
      <c r="G4" s="199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3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</row>
    <row r="5" spans="1:38" s="30" customFormat="1" ht="42.4" customHeight="1">
      <c r="A5" s="21"/>
      <c r="B5" s="7" t="s">
        <v>33</v>
      </c>
      <c r="C5" s="227" t="s">
        <v>34</v>
      </c>
      <c r="D5" s="213" t="s">
        <v>35</v>
      </c>
      <c r="E5" s="201" t="s">
        <v>173</v>
      </c>
      <c r="F5" s="202" t="s">
        <v>174</v>
      </c>
      <c r="G5" s="203" t="s">
        <v>175</v>
      </c>
      <c r="H5" s="25" t="s">
        <v>176</v>
      </c>
      <c r="I5" s="24" t="s">
        <v>177</v>
      </c>
      <c r="J5" s="26" t="s">
        <v>178</v>
      </c>
      <c r="K5" s="258" t="s">
        <v>151</v>
      </c>
      <c r="L5" s="266" t="s">
        <v>152</v>
      </c>
      <c r="M5" s="240" t="s">
        <v>153</v>
      </c>
      <c r="N5" s="241" t="s">
        <v>154</v>
      </c>
      <c r="O5" s="258" t="s">
        <v>155</v>
      </c>
      <c r="P5" s="266" t="s">
        <v>156</v>
      </c>
      <c r="Q5" s="240" t="s">
        <v>157</v>
      </c>
      <c r="R5" s="241" t="s">
        <v>154</v>
      </c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9"/>
      <c r="AJ5" s="29"/>
      <c r="AK5" s="29"/>
      <c r="AL5" s="29"/>
    </row>
    <row r="6" spans="1:38" s="30" customFormat="1" ht="31.15">
      <c r="A6" s="21"/>
      <c r="B6" s="22"/>
      <c r="C6" s="23" t="s">
        <v>39</v>
      </c>
      <c r="D6" s="213" t="s">
        <v>40</v>
      </c>
      <c r="E6" s="25" t="s">
        <v>42</v>
      </c>
      <c r="F6" s="24" t="s">
        <v>41</v>
      </c>
      <c r="G6" s="26" t="s">
        <v>43</v>
      </c>
      <c r="H6" s="25" t="s">
        <v>179</v>
      </c>
      <c r="I6" s="24" t="s">
        <v>180</v>
      </c>
      <c r="J6" s="26" t="s">
        <v>158</v>
      </c>
      <c r="K6" s="24"/>
      <c r="L6" s="24"/>
      <c r="M6" s="24"/>
      <c r="N6" s="24"/>
      <c r="O6" s="25"/>
      <c r="P6" s="24"/>
      <c r="Q6" s="24"/>
      <c r="R6" s="26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9"/>
      <c r="AJ6" s="29"/>
      <c r="AK6" s="29"/>
      <c r="AL6" s="29"/>
    </row>
    <row r="7" spans="1:38" ht="15.6">
      <c r="A7" s="31"/>
      <c r="B7" s="124">
        <f t="shared" ref="B7:B19" si="0">B26</f>
        <v>2006</v>
      </c>
      <c r="C7" s="162">
        <f t="shared" ref="C7:C19" si="1">C26</f>
        <v>1</v>
      </c>
      <c r="D7" s="214">
        <f t="shared" ref="D7:D19" si="2">$M$1-C7+1</f>
        <v>13</v>
      </c>
      <c r="E7" s="244">
        <f ca="1">Q26</f>
        <v>402916.32413877104</v>
      </c>
      <c r="F7" s="245">
        <f t="shared" ref="F7:F19" ca="1" si="3">E7*I7</f>
        <v>402916.32413877104</v>
      </c>
      <c r="G7" s="246">
        <f t="shared" ref="G7:G19" ca="1" si="4">F7-E7</f>
        <v>0</v>
      </c>
      <c r="H7" s="248">
        <f t="shared" ref="H7:H19" ca="1" si="5">INDEX($D$58:$P$58, 0, D7)</f>
        <v>1</v>
      </c>
      <c r="I7" s="249">
        <f t="shared" ref="I7:I19" ca="1" si="6">INDEX($D$59:$P$59, 0, D7)</f>
        <v>1</v>
      </c>
      <c r="J7" s="250">
        <f t="shared" ref="J7:J19" si="7">INDEX($D$94:$P$94, 0, D7)</f>
        <v>0</v>
      </c>
      <c r="K7" s="35">
        <f t="shared" ref="K7:K19" ca="1" si="8">F7*SQRT(Q99)</f>
        <v>0</v>
      </c>
      <c r="L7" s="35">
        <f t="shared" ref="L7:L19" ca="1" si="9">F7*SQRT(Q116)</f>
        <v>0</v>
      </c>
      <c r="M7" s="35">
        <f t="shared" ref="M7:M19" ca="1" si="10">SUMSQ(K7:L7)^0.5</f>
        <v>0</v>
      </c>
      <c r="N7" s="36" t="str">
        <f t="shared" ref="N7:N19" ca="1" si="11">IFERROR(M7/G7,"")</f>
        <v/>
      </c>
      <c r="O7" s="37">
        <f t="shared" ref="O7:O19" ca="1" si="12">F7*SQRT(J7/H7^2/E7)</f>
        <v>0</v>
      </c>
      <c r="P7" s="35">
        <f t="shared" ref="P7:P19" ca="1" si="13">F7*Q168^0.5</f>
        <v>0</v>
      </c>
      <c r="Q7" s="35">
        <f t="shared" ref="Q7:Q19" ca="1" si="14">SUMSQ(O7:P7)^0.5</f>
        <v>0</v>
      </c>
      <c r="R7" s="38" t="str">
        <f t="shared" ref="R7:R19" ca="1" si="15">IFERROR(Q7/G7,"")</f>
        <v/>
      </c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9"/>
      <c r="AJ7" s="39"/>
      <c r="AK7" s="39"/>
    </row>
    <row r="8" spans="1:38" ht="15.6">
      <c r="A8" s="31"/>
      <c r="B8" s="124">
        <f t="shared" si="0"/>
        <v>2007</v>
      </c>
      <c r="C8" s="162">
        <f t="shared" si="1"/>
        <v>2</v>
      </c>
      <c r="D8" s="214">
        <f t="shared" si="2"/>
        <v>12</v>
      </c>
      <c r="E8" s="216">
        <f t="shared" ref="E8:E19" ca="1" si="16">Q27</f>
        <v>551245.13477689249</v>
      </c>
      <c r="F8" s="32">
        <f t="shared" ca="1" si="3"/>
        <v>557360.96873723913</v>
      </c>
      <c r="G8" s="217">
        <f t="shared" ca="1" si="4"/>
        <v>6115.8339603466447</v>
      </c>
      <c r="H8" s="248">
        <f t="shared" si="5"/>
        <v>1.0110945812933514</v>
      </c>
      <c r="I8" s="249">
        <f t="shared" ca="1" si="6"/>
        <v>1.0110945812933514</v>
      </c>
      <c r="J8" s="250">
        <f t="shared" si="7"/>
        <v>7.6247194358317856</v>
      </c>
      <c r="K8" s="35">
        <f t="shared" ca="1" si="8"/>
        <v>2050.1437737488277</v>
      </c>
      <c r="L8" s="35">
        <f t="shared" ca="1" si="9"/>
        <v>2411.2662263234515</v>
      </c>
      <c r="M8" s="35">
        <f t="shared" ca="1" si="10"/>
        <v>3165.0109489935767</v>
      </c>
      <c r="N8" s="36">
        <f t="shared" ca="1" si="11"/>
        <v>0.51751093465169618</v>
      </c>
      <c r="O8" s="37">
        <f t="shared" ca="1" si="12"/>
        <v>2050.1437737488277</v>
      </c>
      <c r="P8" s="35">
        <f t="shared" ca="1" si="13"/>
        <v>2411.2662263234515</v>
      </c>
      <c r="Q8" s="35">
        <f t="shared" ca="1" si="14"/>
        <v>3165.0109489935767</v>
      </c>
      <c r="R8" s="38">
        <f t="shared" ca="1" si="15"/>
        <v>0.51751093465169618</v>
      </c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9"/>
      <c r="AJ8" s="39"/>
      <c r="AK8" s="39"/>
    </row>
    <row r="9" spans="1:38" ht="15.6">
      <c r="A9" s="31"/>
      <c r="B9" s="124">
        <f t="shared" si="0"/>
        <v>2008</v>
      </c>
      <c r="C9" s="162">
        <f t="shared" si="1"/>
        <v>3</v>
      </c>
      <c r="D9" s="214">
        <f t="shared" si="2"/>
        <v>11</v>
      </c>
      <c r="E9" s="216">
        <f t="shared" ca="1" si="16"/>
        <v>971016.66341316479</v>
      </c>
      <c r="F9" s="32">
        <f t="shared" ca="1" si="3"/>
        <v>1013681.2288466815</v>
      </c>
      <c r="G9" s="217">
        <f t="shared" ca="1" si="4"/>
        <v>42664.565433516749</v>
      </c>
      <c r="H9" s="248">
        <f t="shared" si="5"/>
        <v>1.0324830689865367</v>
      </c>
      <c r="I9" s="249">
        <f t="shared" ca="1" si="6"/>
        <v>1.0439380363294168</v>
      </c>
      <c r="J9" s="250">
        <f t="shared" si="7"/>
        <v>110.1101518685509</v>
      </c>
      <c r="K9" s="35">
        <f t="shared" ca="1" si="8"/>
        <v>10814.278377804047</v>
      </c>
      <c r="L9" s="35">
        <f t="shared" ca="1" si="9"/>
        <v>11602.368064598513</v>
      </c>
      <c r="M9" s="35">
        <f t="shared" ca="1" si="10"/>
        <v>15860.755389925651</v>
      </c>
      <c r="N9" s="36">
        <f t="shared" ca="1" si="11"/>
        <v>0.37175476250053724</v>
      </c>
      <c r="O9" s="37">
        <f t="shared" ca="1" si="12"/>
        <v>10454.874047371248</v>
      </c>
      <c r="P9" s="35">
        <f t="shared" ca="1" si="13"/>
        <v>11249.248891838519</v>
      </c>
      <c r="Q9" s="35">
        <f t="shared" ca="1" si="14"/>
        <v>15357.408374362096</v>
      </c>
      <c r="R9" s="38">
        <f t="shared" ca="1" si="15"/>
        <v>0.3599569858104662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9"/>
      <c r="AJ9" s="39"/>
      <c r="AK9" s="39"/>
    </row>
    <row r="10" spans="1:38" ht="15.6">
      <c r="A10" s="31"/>
      <c r="B10" s="124">
        <f t="shared" si="0"/>
        <v>2009</v>
      </c>
      <c r="C10" s="162">
        <f t="shared" si="1"/>
        <v>4</v>
      </c>
      <c r="D10" s="214">
        <f t="shared" si="2"/>
        <v>10</v>
      </c>
      <c r="E10" s="216">
        <f t="shared" ca="1" si="16"/>
        <v>810125.7020115559</v>
      </c>
      <c r="F10" s="32">
        <f t="shared" ca="1" si="3"/>
        <v>902693.32281198655</v>
      </c>
      <c r="G10" s="217">
        <f t="shared" ca="1" si="4"/>
        <v>92567.620800430654</v>
      </c>
      <c r="H10" s="248">
        <f t="shared" si="5"/>
        <v>1.0673653438278023</v>
      </c>
      <c r="I10" s="249">
        <f t="shared" ca="1" si="6"/>
        <v>1.1142632810816688</v>
      </c>
      <c r="J10" s="250">
        <f t="shared" si="7"/>
        <v>1590.1234985169917</v>
      </c>
      <c r="K10" s="35">
        <f t="shared" ca="1" si="8"/>
        <v>38833.396958292557</v>
      </c>
      <c r="L10" s="35">
        <f t="shared" ca="1" si="9"/>
        <v>27363.307254505537</v>
      </c>
      <c r="M10" s="35">
        <f t="shared" ca="1" si="10"/>
        <v>47505.613386470453</v>
      </c>
      <c r="N10" s="36">
        <f t="shared" ca="1" si="11"/>
        <v>0.5131990319691726</v>
      </c>
      <c r="O10" s="37">
        <f t="shared" ca="1" si="12"/>
        <v>37468.504114505267</v>
      </c>
      <c r="P10" s="35">
        <f t="shared" ca="1" si="13"/>
        <v>26416.649503051762</v>
      </c>
      <c r="Q10" s="35">
        <f t="shared" ca="1" si="14"/>
        <v>45844.608969275578</v>
      </c>
      <c r="R10" s="38">
        <f t="shared" ca="1" si="15"/>
        <v>0.49525534493441681</v>
      </c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9"/>
      <c r="AJ10" s="39"/>
      <c r="AK10" s="39"/>
    </row>
    <row r="11" spans="1:38" ht="15.6">
      <c r="A11" s="31"/>
      <c r="B11" s="124">
        <f t="shared" si="0"/>
        <v>2010</v>
      </c>
      <c r="C11" s="162">
        <f t="shared" si="1"/>
        <v>5</v>
      </c>
      <c r="D11" s="214">
        <f t="shared" si="2"/>
        <v>9</v>
      </c>
      <c r="E11" s="216">
        <f t="shared" ca="1" si="16"/>
        <v>1122043.1231034126</v>
      </c>
      <c r="F11" s="32">
        <f t="shared" ca="1" si="3"/>
        <v>1371031.9548762545</v>
      </c>
      <c r="G11" s="217">
        <f t="shared" ca="1" si="4"/>
        <v>248988.83177284198</v>
      </c>
      <c r="H11" s="248">
        <f t="shared" si="5"/>
        <v>1.0966049692098494</v>
      </c>
      <c r="I11" s="249">
        <f t="shared" ca="1" si="6"/>
        <v>1.2219066510422292</v>
      </c>
      <c r="J11" s="250">
        <f t="shared" si="7"/>
        <v>3867.42064350277</v>
      </c>
      <c r="K11" s="35">
        <f t="shared" ca="1" si="8"/>
        <v>87625.198118929489</v>
      </c>
      <c r="L11" s="35">
        <f t="shared" ca="1" si="9"/>
        <v>65536.785932573825</v>
      </c>
      <c r="M11" s="35">
        <f t="shared" ca="1" si="10"/>
        <v>109422.32704413506</v>
      </c>
      <c r="N11" s="36">
        <f t="shared" ca="1" si="11"/>
        <v>0.43946680766775703</v>
      </c>
      <c r="O11" s="37">
        <f t="shared" ca="1" si="12"/>
        <v>73401.223472087644</v>
      </c>
      <c r="P11" s="35">
        <f t="shared" ca="1" si="13"/>
        <v>56226.128921733645</v>
      </c>
      <c r="Q11" s="35">
        <f t="shared" ca="1" si="14"/>
        <v>92461.436181376514</v>
      </c>
      <c r="R11" s="38">
        <f t="shared" ca="1" si="15"/>
        <v>0.37134772480771799</v>
      </c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9"/>
      <c r="AJ11" s="39"/>
      <c r="AK11" s="39"/>
    </row>
    <row r="12" spans="1:38" ht="15.6">
      <c r="A12" s="31"/>
      <c r="B12" s="124">
        <f t="shared" si="0"/>
        <v>2011</v>
      </c>
      <c r="C12" s="162">
        <f t="shared" si="1"/>
        <v>6</v>
      </c>
      <c r="D12" s="214">
        <f t="shared" si="2"/>
        <v>8</v>
      </c>
      <c r="E12" s="216">
        <f t="shared" ca="1" si="16"/>
        <v>499537.3653259296</v>
      </c>
      <c r="F12" s="32">
        <f t="shared" ca="1" si="3"/>
        <v>667561.94093731185</v>
      </c>
      <c r="G12" s="217">
        <f t="shared" ca="1" si="4"/>
        <v>168024.57561138226</v>
      </c>
      <c r="H12" s="248">
        <f t="shared" si="5"/>
        <v>1.0936681407110631</v>
      </c>
      <c r="I12" s="249">
        <f t="shared" ca="1" si="6"/>
        <v>1.3363603751678366</v>
      </c>
      <c r="J12" s="250">
        <f t="shared" si="7"/>
        <v>7935.0720133638069</v>
      </c>
      <c r="K12" s="35">
        <f t="shared" ca="1" si="8"/>
        <v>98269.078097936886</v>
      </c>
      <c r="L12" s="35">
        <f t="shared" ca="1" si="9"/>
        <v>44140.332732061106</v>
      </c>
      <c r="M12" s="35">
        <f t="shared" ca="1" si="10"/>
        <v>107727.34417925416</v>
      </c>
      <c r="N12" s="36">
        <f t="shared" ca="1" si="11"/>
        <v>0.64114040334440536</v>
      </c>
      <c r="O12" s="37">
        <f t="shared" ca="1" si="12"/>
        <v>76930.305035615238</v>
      </c>
      <c r="P12" s="35">
        <f t="shared" ca="1" si="13"/>
        <v>35599.432088113892</v>
      </c>
      <c r="Q12" s="35">
        <f t="shared" ca="1" si="14"/>
        <v>84767.867720434253</v>
      </c>
      <c r="R12" s="38">
        <f t="shared" ca="1" si="15"/>
        <v>0.5044968416792236</v>
      </c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9"/>
      <c r="AJ12" s="39"/>
      <c r="AK12" s="39"/>
    </row>
    <row r="13" spans="1:38" ht="15.6">
      <c r="A13" s="31"/>
      <c r="B13" s="124">
        <f t="shared" si="0"/>
        <v>2012</v>
      </c>
      <c r="C13" s="162">
        <f t="shared" si="1"/>
        <v>7</v>
      </c>
      <c r="D13" s="214">
        <f t="shared" si="2"/>
        <v>7</v>
      </c>
      <c r="E13" s="216">
        <f t="shared" ca="1" si="16"/>
        <v>330159.74597507261</v>
      </c>
      <c r="F13" s="32">
        <f t="shared" ca="1" si="3"/>
        <v>511854.81408890005</v>
      </c>
      <c r="G13" s="217">
        <f t="shared" ca="1" si="4"/>
        <v>181695.06811382744</v>
      </c>
      <c r="H13" s="248">
        <f t="shared" si="5"/>
        <v>1.1601097606791304</v>
      </c>
      <c r="I13" s="249">
        <f t="shared" ca="1" si="6"/>
        <v>1.5503247150170318</v>
      </c>
      <c r="J13" s="250">
        <f t="shared" si="7"/>
        <v>2970.7036253169645</v>
      </c>
      <c r="K13" s="35">
        <f t="shared" ca="1" si="8"/>
        <v>95686.820052357536</v>
      </c>
      <c r="L13" s="35">
        <f t="shared" ca="1" si="9"/>
        <v>36439.918150072561</v>
      </c>
      <c r="M13" s="35">
        <f t="shared" ca="1" si="10"/>
        <v>102390.60096764858</v>
      </c>
      <c r="N13" s="36">
        <f t="shared" ca="1" si="11"/>
        <v>0.56352988570665785</v>
      </c>
      <c r="O13" s="37">
        <f t="shared" ca="1" si="12"/>
        <v>41851.912987883232</v>
      </c>
      <c r="P13" s="35">
        <f t="shared" ca="1" si="13"/>
        <v>21328.806311852062</v>
      </c>
      <c r="Q13" s="35">
        <f t="shared" ca="1" si="14"/>
        <v>46973.403106799167</v>
      </c>
      <c r="R13" s="38">
        <f t="shared" ca="1" si="15"/>
        <v>0.25852877347981457</v>
      </c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9"/>
      <c r="AJ13" s="39"/>
      <c r="AK13" s="39"/>
    </row>
    <row r="14" spans="1:38" ht="15.6">
      <c r="A14" s="31"/>
      <c r="B14" s="124">
        <f t="shared" si="0"/>
        <v>2013</v>
      </c>
      <c r="C14" s="162">
        <f t="shared" si="1"/>
        <v>8</v>
      </c>
      <c r="D14" s="214">
        <f t="shared" si="2"/>
        <v>6</v>
      </c>
      <c r="E14" s="216">
        <f t="shared" ca="1" si="16"/>
        <v>353992.7206647495</v>
      </c>
      <c r="F14" s="32">
        <f t="shared" ca="1" si="3"/>
        <v>617123.79680656944</v>
      </c>
      <c r="G14" s="217">
        <f t="shared" ca="1" si="4"/>
        <v>263131.07614181994</v>
      </c>
      <c r="H14" s="248">
        <f t="shared" si="5"/>
        <v>1.1244892072202741</v>
      </c>
      <c r="I14" s="249">
        <f t="shared" ca="1" si="6"/>
        <v>1.7433234097234995</v>
      </c>
      <c r="J14" s="250">
        <f t="shared" si="7"/>
        <v>2330.0757215753533</v>
      </c>
      <c r="K14" s="35">
        <f t="shared" ca="1" si="8"/>
        <v>114111.71883420402</v>
      </c>
      <c r="L14" s="35">
        <f t="shared" ca="1" si="9"/>
        <v>46428.94258299841</v>
      </c>
      <c r="M14" s="35">
        <f t="shared" ca="1" si="10"/>
        <v>123195.49944974367</v>
      </c>
      <c r="N14" s="36">
        <f t="shared" ca="1" si="11"/>
        <v>0.46819061152375979</v>
      </c>
      <c r="O14" s="37">
        <f t="shared" ca="1" si="12"/>
        <v>44525.094886356819</v>
      </c>
      <c r="P14" s="35">
        <f t="shared" ca="1" si="13"/>
        <v>25427.769982028727</v>
      </c>
      <c r="Q14" s="35">
        <f t="shared" ca="1" si="14"/>
        <v>51274.316776511412</v>
      </c>
      <c r="R14" s="38">
        <f t="shared" ca="1" si="15"/>
        <v>0.19486226229271397</v>
      </c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9"/>
      <c r="AJ14" s="39"/>
      <c r="AK14" s="39"/>
    </row>
    <row r="15" spans="1:38" ht="15.6">
      <c r="A15" s="31"/>
      <c r="B15" s="124">
        <f t="shared" si="0"/>
        <v>2014</v>
      </c>
      <c r="C15" s="162">
        <f t="shared" si="1"/>
        <v>9</v>
      </c>
      <c r="D15" s="214">
        <f t="shared" si="2"/>
        <v>5</v>
      </c>
      <c r="E15" s="216">
        <f t="shared" ca="1" si="16"/>
        <v>197347.449793837</v>
      </c>
      <c r="F15" s="32">
        <f t="shared" ca="1" si="3"/>
        <v>398288.70983470662</v>
      </c>
      <c r="G15" s="217">
        <f t="shared" ca="1" si="4"/>
        <v>200941.26004086962</v>
      </c>
      <c r="H15" s="248">
        <f t="shared" si="5"/>
        <v>1.1576799590262066</v>
      </c>
      <c r="I15" s="249">
        <f t="shared" ca="1" si="6"/>
        <v>2.0182105735381275</v>
      </c>
      <c r="J15" s="250">
        <f t="shared" si="7"/>
        <v>5044.2889022169429</v>
      </c>
      <c r="K15" s="35">
        <f t="shared" ca="1" si="8"/>
        <v>106908.53541579616</v>
      </c>
      <c r="L15" s="35">
        <f t="shared" ca="1" si="9"/>
        <v>33124.993921190966</v>
      </c>
      <c r="M15" s="35">
        <f t="shared" ca="1" si="10"/>
        <v>111922.74195635792</v>
      </c>
      <c r="N15" s="36">
        <f t="shared" ca="1" si="11"/>
        <v>0.55699233663406833</v>
      </c>
      <c r="O15" s="37">
        <f t="shared" ca="1" si="12"/>
        <v>55003.927039259746</v>
      </c>
      <c r="P15" s="35">
        <f t="shared" ca="1" si="13"/>
        <v>19605.357541393736</v>
      </c>
      <c r="Q15" s="35">
        <f t="shared" ca="1" si="14"/>
        <v>58393.510205039856</v>
      </c>
      <c r="R15" s="38">
        <f t="shared" ca="1" si="15"/>
        <v>0.29059990065337077</v>
      </c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9"/>
      <c r="AJ15" s="39"/>
      <c r="AK15" s="39"/>
    </row>
    <row r="16" spans="1:38" ht="15.6">
      <c r="A16" s="31"/>
      <c r="B16" s="124">
        <f t="shared" si="0"/>
        <v>2015</v>
      </c>
      <c r="C16" s="162">
        <f t="shared" si="1"/>
        <v>10</v>
      </c>
      <c r="D16" s="214">
        <f t="shared" si="2"/>
        <v>4</v>
      </c>
      <c r="E16" s="216">
        <f t="shared" ca="1" si="16"/>
        <v>188197.62060650589</v>
      </c>
      <c r="F16" s="32">
        <f t="shared" ca="1" si="3"/>
        <v>485231.98329788109</v>
      </c>
      <c r="G16" s="217">
        <f t="shared" ca="1" si="4"/>
        <v>297034.36269137519</v>
      </c>
      <c r="H16" s="248">
        <f t="shared" si="5"/>
        <v>1.2775232523243734</v>
      </c>
      <c r="I16" s="249">
        <f t="shared" ca="1" si="6"/>
        <v>2.5783109357818677</v>
      </c>
      <c r="J16" s="250">
        <f t="shared" si="7"/>
        <v>28096.051515404903</v>
      </c>
      <c r="K16" s="35">
        <f t="shared" ca="1" si="8"/>
        <v>188312.89246796898</v>
      </c>
      <c r="L16" s="35">
        <f t="shared" ca="1" si="9"/>
        <v>57015.201544870128</v>
      </c>
      <c r="M16" s="35">
        <f t="shared" ca="1" si="10"/>
        <v>196754.8695124342</v>
      </c>
      <c r="N16" s="36">
        <f t="shared" ca="1" si="11"/>
        <v>0.66239766917764509</v>
      </c>
      <c r="O16" s="37">
        <f t="shared" ca="1" si="12"/>
        <v>146756.10830330307</v>
      </c>
      <c r="P16" s="35">
        <f t="shared" ca="1" si="13"/>
        <v>43760.943671466281</v>
      </c>
      <c r="Q16" s="35">
        <f t="shared" ca="1" si="14"/>
        <v>153141.68444727277</v>
      </c>
      <c r="R16" s="38">
        <f t="shared" ca="1" si="15"/>
        <v>0.51556891620108658</v>
      </c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9"/>
      <c r="AJ16" s="39"/>
      <c r="AK16" s="39"/>
    </row>
    <row r="17" spans="1:37" ht="15.6">
      <c r="A17" s="31"/>
      <c r="B17" s="124">
        <f t="shared" si="0"/>
        <v>2016</v>
      </c>
      <c r="C17" s="162">
        <f t="shared" si="1"/>
        <v>11</v>
      </c>
      <c r="D17" s="214">
        <f t="shared" si="2"/>
        <v>3</v>
      </c>
      <c r="E17" s="216">
        <f t="shared" ca="1" si="16"/>
        <v>147458.73186373687</v>
      </c>
      <c r="F17" s="32">
        <f t="shared" ca="1" si="3"/>
        <v>486382.17456991243</v>
      </c>
      <c r="G17" s="217">
        <f t="shared" ca="1" si="4"/>
        <v>338923.44270617556</v>
      </c>
      <c r="H17" s="248">
        <f t="shared" si="5"/>
        <v>1.2792984236707443</v>
      </c>
      <c r="I17" s="249">
        <f t="shared" ca="1" si="6"/>
        <v>3.2984291158787848</v>
      </c>
      <c r="J17" s="250">
        <f t="shared" si="7"/>
        <v>7647.5871512285121</v>
      </c>
      <c r="K17" s="35">
        <f t="shared" ca="1" si="8"/>
        <v>207466.68174611859</v>
      </c>
      <c r="L17" s="35">
        <f t="shared" ca="1" si="9"/>
        <v>61583.148662537169</v>
      </c>
      <c r="M17" s="35">
        <f t="shared" ca="1" si="10"/>
        <v>216413.74317251067</v>
      </c>
      <c r="N17" s="36">
        <f t="shared" ca="1" si="11"/>
        <v>0.6385328245356201</v>
      </c>
      <c r="O17" s="37">
        <f t="shared" ca="1" si="12"/>
        <v>86583.025098411716</v>
      </c>
      <c r="P17" s="35">
        <f t="shared" ca="1" si="13"/>
        <v>30573.769793652664</v>
      </c>
      <c r="Q17" s="35">
        <f t="shared" ca="1" si="14"/>
        <v>91822.522479985608</v>
      </c>
      <c r="R17" s="38">
        <f t="shared" ca="1" si="15"/>
        <v>0.27092408169472576</v>
      </c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9"/>
      <c r="AJ17" s="39"/>
      <c r="AK17" s="39"/>
    </row>
    <row r="18" spans="1:37" ht="15.6">
      <c r="A18" s="31"/>
      <c r="B18" s="124">
        <f t="shared" si="0"/>
        <v>2017</v>
      </c>
      <c r="C18" s="162">
        <f t="shared" si="1"/>
        <v>12</v>
      </c>
      <c r="D18" s="214">
        <f t="shared" si="2"/>
        <v>2</v>
      </c>
      <c r="E18" s="216">
        <f t="shared" ca="1" si="16"/>
        <v>79252.333340266516</v>
      </c>
      <c r="F18" s="32">
        <f t="shared" ca="1" si="3"/>
        <v>540439.26988792897</v>
      </c>
      <c r="G18" s="217">
        <f t="shared" ca="1" si="4"/>
        <v>461186.93654766248</v>
      </c>
      <c r="H18" s="248">
        <f t="shared" si="5"/>
        <v>2.067415108059484</v>
      </c>
      <c r="I18" s="249">
        <f t="shared" ca="1" si="6"/>
        <v>6.8192221870310865</v>
      </c>
      <c r="J18" s="250">
        <f t="shared" si="7"/>
        <v>129399.47778273835</v>
      </c>
      <c r="K18" s="35">
        <f t="shared" ca="1" si="8"/>
        <v>399248.23636604927</v>
      </c>
      <c r="L18" s="35">
        <f t="shared" ca="1" si="9"/>
        <v>113204.41185279703</v>
      </c>
      <c r="M18" s="35">
        <f t="shared" ca="1" si="10"/>
        <v>414987.22041086812</v>
      </c>
      <c r="N18" s="36">
        <f t="shared" ca="1" si="11"/>
        <v>0.89982431748254921</v>
      </c>
      <c r="O18" s="37">
        <f t="shared" ca="1" si="12"/>
        <v>334025.36405740527</v>
      </c>
      <c r="P18" s="35">
        <f t="shared" ca="1" si="13"/>
        <v>93165.453635619517</v>
      </c>
      <c r="Q18" s="35">
        <f t="shared" ca="1" si="14"/>
        <v>346774.77645413153</v>
      </c>
      <c r="R18" s="38">
        <f t="shared" ca="1" si="15"/>
        <v>0.75191803794358614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9"/>
      <c r="AJ18" s="39"/>
      <c r="AK18" s="39"/>
    </row>
    <row r="19" spans="1:37" ht="15.6">
      <c r="A19" s="31"/>
      <c r="B19" s="125">
        <f t="shared" si="0"/>
        <v>2018</v>
      </c>
      <c r="C19" s="163">
        <f t="shared" si="1"/>
        <v>13</v>
      </c>
      <c r="D19" s="164">
        <f t="shared" si="2"/>
        <v>1</v>
      </c>
      <c r="E19" s="243">
        <f t="shared" ca="1" si="16"/>
        <v>5242.3537549073662</v>
      </c>
      <c r="F19" s="42">
        <f t="shared" ca="1" si="3"/>
        <v>234613.58001502033</v>
      </c>
      <c r="G19" s="247">
        <f t="shared" ca="1" si="4"/>
        <v>229371.22626011295</v>
      </c>
      <c r="H19" s="251">
        <f t="shared" si="5"/>
        <v>6.5628424964884537</v>
      </c>
      <c r="I19" s="112">
        <f t="shared" ca="1" si="6"/>
        <v>44.753481162044551</v>
      </c>
      <c r="J19" s="252">
        <f t="shared" si="7"/>
        <v>699459.97650718049</v>
      </c>
      <c r="K19" s="46">
        <f t="shared" ca="1" si="8"/>
        <v>489603.24488774606</v>
      </c>
      <c r="L19" s="46">
        <f t="shared" ca="1" si="9"/>
        <v>86280.260291801183</v>
      </c>
      <c r="M19" s="46">
        <f t="shared" ca="1" si="10"/>
        <v>497147.48387237283</v>
      </c>
      <c r="N19" s="47">
        <f t="shared" ca="1" si="11"/>
        <v>2.1674361338967367</v>
      </c>
      <c r="O19" s="48">
        <f t="shared" ca="1" si="12"/>
        <v>412932.85365411878</v>
      </c>
      <c r="P19" s="46">
        <f t="shared" ca="1" si="13"/>
        <v>72362.697852827157</v>
      </c>
      <c r="Q19" s="46">
        <f t="shared" ca="1" si="14"/>
        <v>419225.35904626932</v>
      </c>
      <c r="R19" s="49">
        <f t="shared" ca="1" si="15"/>
        <v>1.8277155591035505</v>
      </c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9"/>
      <c r="AJ19" s="39"/>
      <c r="AK19" s="39"/>
    </row>
    <row r="20" spans="1:37" ht="12.75" customHeight="1">
      <c r="A20" s="31"/>
      <c r="B20" s="211"/>
      <c r="C20" s="122"/>
      <c r="D20" s="122"/>
      <c r="E20" s="218"/>
      <c r="F20" s="54"/>
      <c r="G20" s="219"/>
      <c r="H20" s="52"/>
      <c r="I20" s="50"/>
      <c r="J20" s="221"/>
      <c r="K20" s="50"/>
      <c r="L20" s="50"/>
      <c r="M20" s="50"/>
      <c r="N20" s="51"/>
      <c r="O20" s="52"/>
      <c r="P20" s="50"/>
      <c r="Q20" s="50"/>
      <c r="R20" s="53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5"/>
      <c r="AJ20" s="55"/>
      <c r="AK20" s="55"/>
    </row>
    <row r="21" spans="1:37" ht="15.6">
      <c r="A21" s="31"/>
      <c r="B21" s="212" t="s">
        <v>48</v>
      </c>
      <c r="C21" s="123"/>
      <c r="D21" s="123"/>
      <c r="E21" s="210">
        <f ca="1">SUM(E7:E19)</f>
        <v>5658535.2687688032</v>
      </c>
      <c r="F21" s="56">
        <f ca="1">SUM(F7:F19)</f>
        <v>8189180.0688491622</v>
      </c>
      <c r="G21" s="220">
        <f ca="1">SUM(G7:G19)</f>
        <v>2530644.8000803618</v>
      </c>
      <c r="H21" s="210"/>
      <c r="I21" s="57"/>
      <c r="J21" s="226"/>
      <c r="K21" s="46">
        <f ca="1">SUMSQ(K7:K19)^0.5</f>
        <v>728138.53042084957</v>
      </c>
      <c r="L21" s="46">
        <f ca="1">SUM(D133:P145)^0.5</f>
        <v>415320.99330248503</v>
      </c>
      <c r="M21" s="151">
        <f ca="1">(K21^2+L21^2)^0.5</f>
        <v>838258.46071554639</v>
      </c>
      <c r="N21" s="47">
        <f ca="1">IF(ISERROR(M21/G21),"",M21/G21)</f>
        <v>0.33124303366830743</v>
      </c>
      <c r="O21" s="58">
        <f ca="1">SUMSQ(O7:O19)^0.5</f>
        <v>575068.14155085478</v>
      </c>
      <c r="P21" s="46">
        <f ca="1">SUM(D185:P197)^0.5</f>
        <v>311900.95387085842</v>
      </c>
      <c r="Q21" s="151">
        <f ca="1">(O21^2+P21^2)^0.5</f>
        <v>654206.06268384983</v>
      </c>
      <c r="R21" s="49">
        <f ca="1">IF(ISERROR(Q21/G21),"",Q21/G21)</f>
        <v>0.25851358620659654</v>
      </c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1"/>
      <c r="AJ21" s="61"/>
      <c r="AK21" s="61"/>
    </row>
    <row r="22" spans="1:37" ht="15.6">
      <c r="A22" s="31"/>
      <c r="B22" s="75"/>
      <c r="C22" s="133"/>
      <c r="D22" s="133"/>
      <c r="E22" s="215"/>
      <c r="F22" s="215"/>
      <c r="G22" s="215"/>
      <c r="H22" s="215"/>
      <c r="I22" s="54"/>
      <c r="J22" s="54"/>
      <c r="K22" s="35"/>
      <c r="L22" s="35"/>
      <c r="M22" s="60"/>
      <c r="N22" s="36"/>
      <c r="O22" s="35"/>
      <c r="P22" s="35"/>
      <c r="Q22" s="60"/>
      <c r="R22" s="36"/>
      <c r="S22" s="59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1"/>
      <c r="AJ22" s="61"/>
      <c r="AK22" s="61"/>
    </row>
    <row r="23" spans="1:37" s="12" customFormat="1" ht="16.5" customHeight="1">
      <c r="A23" s="1"/>
      <c r="B23" s="171" t="str">
        <f>$B$1</f>
        <v>Study 7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3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7"/>
    </row>
    <row r="24" spans="1:37" ht="15.6">
      <c r="A24" s="63"/>
      <c r="B24" s="171" t="s">
        <v>181</v>
      </c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3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76"/>
    </row>
    <row r="25" spans="1:37" ht="15.6">
      <c r="A25" s="31"/>
      <c r="B25" s="7" t="s">
        <v>33</v>
      </c>
      <c r="C25" s="227" t="s">
        <v>34</v>
      </c>
      <c r="D25" s="67">
        <v>1</v>
      </c>
      <c r="E25" s="67">
        <f>D25+1</f>
        <v>2</v>
      </c>
      <c r="F25" s="67">
        <f t="shared" ref="F25:P25" si="17">E25+1</f>
        <v>3</v>
      </c>
      <c r="G25" s="67">
        <f t="shared" si="17"/>
        <v>4</v>
      </c>
      <c r="H25" s="67">
        <f t="shared" si="17"/>
        <v>5</v>
      </c>
      <c r="I25" s="67">
        <f t="shared" si="17"/>
        <v>6</v>
      </c>
      <c r="J25" s="67">
        <f t="shared" si="17"/>
        <v>7</v>
      </c>
      <c r="K25" s="67">
        <f t="shared" si="17"/>
        <v>8</v>
      </c>
      <c r="L25" s="67">
        <f t="shared" si="17"/>
        <v>9</v>
      </c>
      <c r="M25" s="67">
        <f t="shared" si="17"/>
        <v>10</v>
      </c>
      <c r="N25" s="67">
        <f t="shared" si="17"/>
        <v>11</v>
      </c>
      <c r="O25" s="67">
        <f t="shared" si="17"/>
        <v>12</v>
      </c>
      <c r="P25" s="68">
        <f t="shared" si="17"/>
        <v>13</v>
      </c>
      <c r="Q25" s="95" t="s">
        <v>71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7" ht="15.6">
      <c r="A26" s="31"/>
      <c r="B26" s="214">
        <f t="shared" ref="B26:B36" si="18">B27-1</f>
        <v>2006</v>
      </c>
      <c r="C26" s="354">
        <v>1</v>
      </c>
      <c r="D26" s="71">
        <f t="array" ref="D26:P38">'Triangle 3'!$D$5:$P$17</f>
        <v>5171.2796565484923</v>
      </c>
      <c r="E26" s="71">
        <v>23585.37265722749</v>
      </c>
      <c r="F26" s="71">
        <v>138184.94522390104</v>
      </c>
      <c r="G26" s="71">
        <v>145156.35818979691</v>
      </c>
      <c r="H26" s="71">
        <v>174341.88216297192</v>
      </c>
      <c r="I26" s="71">
        <v>221978.55842609963</v>
      </c>
      <c r="J26" s="71">
        <v>227057.7630898015</v>
      </c>
      <c r="K26" s="71">
        <v>235524.83760252726</v>
      </c>
      <c r="L26" s="71">
        <v>335484.3541046491</v>
      </c>
      <c r="M26" s="71">
        <v>370499.23824582354</v>
      </c>
      <c r="N26" s="71">
        <v>390776.41077807825</v>
      </c>
      <c r="O26" s="71">
        <v>398495.18689277984</v>
      </c>
      <c r="P26" s="165">
        <v>402916.32413877104</v>
      </c>
      <c r="Q26" s="176">
        <f ca="1">OFFSET($Q$25,$C26,-$C26)</f>
        <v>402916.32413877104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7" ht="15.6">
      <c r="A27" s="31"/>
      <c r="B27" s="214">
        <f t="shared" si="18"/>
        <v>2007</v>
      </c>
      <c r="C27" s="354">
        <f t="shared" ref="C27:C38" si="19">C26+1</f>
        <v>2</v>
      </c>
      <c r="D27" s="71">
        <v>19432.014991602642</v>
      </c>
      <c r="E27" s="71">
        <v>83665.09533811592</v>
      </c>
      <c r="F27" s="71">
        <v>148706.88685238606</v>
      </c>
      <c r="G27" s="71">
        <v>219260.16365093231</v>
      </c>
      <c r="H27" s="71">
        <v>251343.59822092776</v>
      </c>
      <c r="I27" s="71">
        <v>275244.50844310224</v>
      </c>
      <c r="J27" s="71">
        <v>296473.26724524517</v>
      </c>
      <c r="K27" s="71">
        <v>348417.17364914512</v>
      </c>
      <c r="L27" s="71">
        <v>371269.19012265769</v>
      </c>
      <c r="M27" s="71">
        <v>465133.04657064338</v>
      </c>
      <c r="N27" s="71">
        <v>529084.02102727536</v>
      </c>
      <c r="O27" s="71">
        <v>551245.13477689249</v>
      </c>
      <c r="P27" s="165">
        <v>0</v>
      </c>
      <c r="Q27" s="176">
        <f t="shared" ref="Q27:Q38" ca="1" si="20">OFFSET($Q$25,$C27,-$C27)</f>
        <v>551245.13477689249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7" ht="15.6">
      <c r="A28" s="31"/>
      <c r="B28" s="214">
        <f t="shared" si="18"/>
        <v>2008</v>
      </c>
      <c r="C28" s="354">
        <f t="shared" si="19"/>
        <v>3</v>
      </c>
      <c r="D28" s="71">
        <v>10401.723036781683</v>
      </c>
      <c r="E28" s="71">
        <v>144043.95438974974</v>
      </c>
      <c r="F28" s="71">
        <v>341201.03064737143</v>
      </c>
      <c r="G28" s="71">
        <v>453323.24632942368</v>
      </c>
      <c r="H28" s="71">
        <v>475741.27531728777</v>
      </c>
      <c r="I28" s="71">
        <v>639639.49558566511</v>
      </c>
      <c r="J28" s="71">
        <v>712857.34061970166</v>
      </c>
      <c r="K28" s="71">
        <v>802187.59533224092</v>
      </c>
      <c r="L28" s="71">
        <v>893402.59543128114</v>
      </c>
      <c r="M28" s="71">
        <v>935904.61785026686</v>
      </c>
      <c r="N28" s="71">
        <v>971016.66341316479</v>
      </c>
      <c r="O28" s="71">
        <v>0</v>
      </c>
      <c r="P28" s="165">
        <v>0</v>
      </c>
      <c r="Q28" s="176">
        <f t="shared" ca="1" si="20"/>
        <v>971016.66341316479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7" ht="15.6">
      <c r="A29" s="31"/>
      <c r="B29" s="214">
        <f t="shared" si="18"/>
        <v>2009</v>
      </c>
      <c r="C29" s="354">
        <f t="shared" si="19"/>
        <v>4</v>
      </c>
      <c r="D29" s="71">
        <v>42766.333729448212</v>
      </c>
      <c r="E29" s="71">
        <v>179109.92686314185</v>
      </c>
      <c r="F29" s="71">
        <v>370093.15333301248</v>
      </c>
      <c r="G29" s="71">
        <v>517389.47646285512</v>
      </c>
      <c r="H29" s="71">
        <v>553073.27012626664</v>
      </c>
      <c r="I29" s="71">
        <v>580422.28911753709</v>
      </c>
      <c r="J29" s="71">
        <v>603298.24558384996</v>
      </c>
      <c r="K29" s="71">
        <v>744222.26176574116</v>
      </c>
      <c r="L29" s="71">
        <v>754075.94679501245</v>
      </c>
      <c r="M29" s="71">
        <v>810125.7020115559</v>
      </c>
      <c r="N29" s="71">
        <v>0</v>
      </c>
      <c r="O29" s="71">
        <v>0</v>
      </c>
      <c r="P29" s="165">
        <v>0</v>
      </c>
      <c r="Q29" s="176">
        <f t="shared" ca="1" si="20"/>
        <v>810125.7020115559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7" ht="15.6">
      <c r="A30" s="31"/>
      <c r="B30" s="214">
        <f t="shared" si="18"/>
        <v>2010</v>
      </c>
      <c r="C30" s="354">
        <f t="shared" si="19"/>
        <v>5</v>
      </c>
      <c r="D30" s="71">
        <v>39305.186289440964</v>
      </c>
      <c r="E30" s="71">
        <v>209793.32620884568</v>
      </c>
      <c r="F30" s="71">
        <v>380512.81178969675</v>
      </c>
      <c r="G30" s="71">
        <v>430632.02023637615</v>
      </c>
      <c r="H30" s="71">
        <v>726092.29392651946</v>
      </c>
      <c r="I30" s="71">
        <v>794217.58895803755</v>
      </c>
      <c r="J30" s="71">
        <v>939679.26371223957</v>
      </c>
      <c r="K30" s="71">
        <v>1048194.7859369605</v>
      </c>
      <c r="L30" s="71">
        <v>1122043.1231034126</v>
      </c>
      <c r="M30" s="71">
        <v>0</v>
      </c>
      <c r="N30" s="71">
        <v>0</v>
      </c>
      <c r="O30" s="71">
        <v>0</v>
      </c>
      <c r="P30" s="165">
        <v>0</v>
      </c>
      <c r="Q30" s="176">
        <f t="shared" ca="1" si="20"/>
        <v>1122043.1231034126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7" ht="15.6">
      <c r="A31" s="31"/>
      <c r="B31" s="214">
        <f t="shared" si="18"/>
        <v>2011</v>
      </c>
      <c r="C31" s="354">
        <f t="shared" si="19"/>
        <v>6</v>
      </c>
      <c r="D31" s="71">
        <v>13132.337291267449</v>
      </c>
      <c r="E31" s="71">
        <v>47574.42541986228</v>
      </c>
      <c r="F31" s="71">
        <v>70860.804218960591</v>
      </c>
      <c r="G31" s="71">
        <v>128810.39242989298</v>
      </c>
      <c r="H31" s="71">
        <v>273115.10366717621</v>
      </c>
      <c r="I31" s="71">
        <v>317427.32132677914</v>
      </c>
      <c r="J31" s="71">
        <v>391096.21245613834</v>
      </c>
      <c r="K31" s="71">
        <v>499537.3653259296</v>
      </c>
      <c r="L31" s="71">
        <v>0</v>
      </c>
      <c r="M31" s="71">
        <v>0</v>
      </c>
      <c r="N31" s="71">
        <v>0</v>
      </c>
      <c r="O31" s="71">
        <v>0</v>
      </c>
      <c r="P31" s="165">
        <v>0</v>
      </c>
      <c r="Q31" s="176">
        <f t="shared" ca="1" si="20"/>
        <v>499537.3653259296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7" ht="15.6">
      <c r="A32" s="31"/>
      <c r="B32" s="214">
        <f t="shared" si="18"/>
        <v>2012</v>
      </c>
      <c r="C32" s="354">
        <f t="shared" si="19"/>
        <v>7</v>
      </c>
      <c r="D32" s="71">
        <v>2050.6953439570866</v>
      </c>
      <c r="E32" s="71">
        <v>97082.415308485171</v>
      </c>
      <c r="F32" s="71">
        <v>177514.91903786914</v>
      </c>
      <c r="G32" s="71">
        <v>189613.89226005864</v>
      </c>
      <c r="H32" s="71">
        <v>264483.82120133494</v>
      </c>
      <c r="I32" s="71">
        <v>284147.55022792559</v>
      </c>
      <c r="J32" s="71">
        <v>330159.74597507261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165">
        <v>0</v>
      </c>
      <c r="Q32" s="176">
        <f t="shared" ca="1" si="20"/>
        <v>330159.74597507261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1" ht="15.6">
      <c r="A33" s="31"/>
      <c r="B33" s="214">
        <f t="shared" si="18"/>
        <v>2013</v>
      </c>
      <c r="C33" s="354">
        <f t="shared" si="19"/>
        <v>8</v>
      </c>
      <c r="D33" s="71">
        <v>9462.8994946038256</v>
      </c>
      <c r="E33" s="71">
        <v>101477.92498784984</v>
      </c>
      <c r="F33" s="71">
        <v>206596.77461183153</v>
      </c>
      <c r="G33" s="71">
        <v>235022.46256160393</v>
      </c>
      <c r="H33" s="71">
        <v>276652.0242082678</v>
      </c>
      <c r="I33" s="71">
        <v>353992.7206647495</v>
      </c>
      <c r="J33" s="72">
        <v>0</v>
      </c>
      <c r="K33" s="71">
        <v>0</v>
      </c>
      <c r="L33" s="71">
        <v>0</v>
      </c>
      <c r="M33" s="72">
        <v>0</v>
      </c>
      <c r="N33" s="71">
        <v>0</v>
      </c>
      <c r="O33" s="71">
        <v>0</v>
      </c>
      <c r="P33" s="165">
        <v>0</v>
      </c>
      <c r="Q33" s="176">
        <f t="shared" ca="1" si="20"/>
        <v>353992.7206647495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1" ht="15.6">
      <c r="A34" s="31"/>
      <c r="B34" s="214">
        <f t="shared" si="18"/>
        <v>2014</v>
      </c>
      <c r="C34" s="354">
        <f t="shared" si="19"/>
        <v>9</v>
      </c>
      <c r="D34" s="71">
        <v>9525.5916028197225</v>
      </c>
      <c r="E34" s="71">
        <v>15763.339234868525</v>
      </c>
      <c r="F34" s="71">
        <v>145017.80637866139</v>
      </c>
      <c r="G34" s="71">
        <v>179525.93484761767</v>
      </c>
      <c r="H34" s="71">
        <v>197347.449793837</v>
      </c>
      <c r="I34" s="72">
        <v>0</v>
      </c>
      <c r="J34" s="71">
        <v>0</v>
      </c>
      <c r="K34" s="71">
        <v>0</v>
      </c>
      <c r="L34" s="71">
        <v>0</v>
      </c>
      <c r="M34" s="72">
        <v>0</v>
      </c>
      <c r="N34" s="71">
        <v>0</v>
      </c>
      <c r="O34" s="71">
        <v>0</v>
      </c>
      <c r="P34" s="165">
        <v>0</v>
      </c>
      <c r="Q34" s="176">
        <f t="shared" ca="1" si="20"/>
        <v>197347.449793837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1" ht="15.6">
      <c r="A35" s="31"/>
      <c r="B35" s="214">
        <f t="shared" si="18"/>
        <v>2015</v>
      </c>
      <c r="C35" s="354">
        <f t="shared" si="19"/>
        <v>10</v>
      </c>
      <c r="D35" s="71">
        <v>5631.9769512680341</v>
      </c>
      <c r="E35" s="71">
        <v>108154.05303446818</v>
      </c>
      <c r="F35" s="71">
        <v>121627.35220661684</v>
      </c>
      <c r="G35" s="71">
        <v>188197.62060650589</v>
      </c>
      <c r="H35" s="72">
        <v>0</v>
      </c>
      <c r="I35" s="71">
        <v>0</v>
      </c>
      <c r="J35" s="71">
        <v>0</v>
      </c>
      <c r="K35" s="71">
        <v>0</v>
      </c>
      <c r="L35" s="71">
        <v>0</v>
      </c>
      <c r="M35" s="72">
        <v>0</v>
      </c>
      <c r="N35" s="71">
        <v>0</v>
      </c>
      <c r="O35" s="71">
        <v>0</v>
      </c>
      <c r="P35" s="165">
        <v>0</v>
      </c>
      <c r="Q35" s="176">
        <f t="shared" ca="1" si="20"/>
        <v>188197.62060650589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1" ht="15.6">
      <c r="A36" s="31"/>
      <c r="B36" s="214">
        <f t="shared" si="18"/>
        <v>2016</v>
      </c>
      <c r="C36" s="354">
        <f t="shared" si="19"/>
        <v>11</v>
      </c>
      <c r="D36" s="71">
        <v>2178.1096999518277</v>
      </c>
      <c r="E36" s="71">
        <v>76989.592931631705</v>
      </c>
      <c r="F36" s="71">
        <v>147458.73186373687</v>
      </c>
      <c r="G36" s="72">
        <v>0</v>
      </c>
      <c r="H36" s="71">
        <v>0</v>
      </c>
      <c r="I36" s="71">
        <v>0</v>
      </c>
      <c r="J36" s="71">
        <v>0</v>
      </c>
      <c r="K36" s="71">
        <v>0</v>
      </c>
      <c r="L36" s="71">
        <v>0</v>
      </c>
      <c r="M36" s="72">
        <v>0</v>
      </c>
      <c r="N36" s="71">
        <v>0</v>
      </c>
      <c r="O36" s="71">
        <v>0</v>
      </c>
      <c r="P36" s="165">
        <v>0</v>
      </c>
      <c r="Q36" s="176">
        <f t="shared" ca="1" si="20"/>
        <v>147458.73186373687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1" ht="15.6">
      <c r="A37" s="31"/>
      <c r="B37" s="214">
        <f>B38-1</f>
        <v>2017</v>
      </c>
      <c r="C37" s="354">
        <f t="shared" si="19"/>
        <v>12</v>
      </c>
      <c r="D37" s="71">
        <v>18683.700865513129</v>
      </c>
      <c r="E37" s="71">
        <v>79252.333340266516</v>
      </c>
      <c r="F37" s="72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2">
        <v>0</v>
      </c>
      <c r="N37" s="71">
        <v>0</v>
      </c>
      <c r="O37" s="71">
        <v>0</v>
      </c>
      <c r="P37" s="165">
        <v>0</v>
      </c>
      <c r="Q37" s="176">
        <f t="shared" ca="1" si="20"/>
        <v>79252.333340266516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1" ht="15.6">
      <c r="A38" s="31"/>
      <c r="B38" s="355">
        <v>2018</v>
      </c>
      <c r="C38" s="354">
        <f t="shared" si="19"/>
        <v>13</v>
      </c>
      <c r="D38" s="71">
        <v>5242.3537549073662</v>
      </c>
      <c r="E38" s="72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2">
        <v>0</v>
      </c>
      <c r="N38" s="71">
        <v>0</v>
      </c>
      <c r="O38" s="71">
        <v>0</v>
      </c>
      <c r="P38" s="165">
        <v>0</v>
      </c>
      <c r="Q38" s="176">
        <f t="shared" ca="1" si="20"/>
        <v>5242.3537549073662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1" ht="16.5" customHeight="1">
      <c r="A39" s="31"/>
      <c r="B39" s="255" t="s">
        <v>182</v>
      </c>
      <c r="C39" s="178"/>
      <c r="D39" s="174">
        <f t="shared" ref="D39:Q39" si="21">SUM(D26:D38)</f>
        <v>182984.20270811045</v>
      </c>
      <c r="E39" s="174">
        <f t="shared" si="21"/>
        <v>1166491.7597145129</v>
      </c>
      <c r="F39" s="174">
        <f t="shared" si="21"/>
        <v>2247775.2161640441</v>
      </c>
      <c r="G39" s="174">
        <f t="shared" si="21"/>
        <v>2686931.5675750631</v>
      </c>
      <c r="H39" s="174">
        <f t="shared" si="21"/>
        <v>3192190.7186245895</v>
      </c>
      <c r="I39" s="174">
        <f t="shared" si="21"/>
        <v>3467070.0327498959</v>
      </c>
      <c r="J39" s="174">
        <f t="shared" si="21"/>
        <v>3500621.8386820485</v>
      </c>
      <c r="K39" s="174">
        <f t="shared" si="21"/>
        <v>3678084.0196125447</v>
      </c>
      <c r="L39" s="174">
        <f t="shared" si="21"/>
        <v>3476275.2095570127</v>
      </c>
      <c r="M39" s="174">
        <f t="shared" si="21"/>
        <v>2581662.60467829</v>
      </c>
      <c r="N39" s="174">
        <f t="shared" si="21"/>
        <v>1890877.0952185183</v>
      </c>
      <c r="O39" s="174">
        <f t="shared" si="21"/>
        <v>949740.32166967238</v>
      </c>
      <c r="P39" s="175">
        <f t="shared" si="21"/>
        <v>402916.32413877104</v>
      </c>
      <c r="Q39" s="312">
        <f t="shared" ca="1" si="21"/>
        <v>5658535.2687688032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1" s="20" customFormat="1" ht="19.5" customHeight="1">
      <c r="A40" s="1"/>
      <c r="B40" s="255" t="s">
        <v>71</v>
      </c>
      <c r="C40" s="253"/>
      <c r="D40" s="82">
        <f ca="1">OFFSET($C$39,-D$25,D$25)</f>
        <v>5242.3537549073662</v>
      </c>
      <c r="E40" s="82">
        <f t="shared" ref="E40:P40" ca="1" si="22">OFFSET($C$39,-E$25,E$25)</f>
        <v>79252.333340266516</v>
      </c>
      <c r="F40" s="82">
        <f t="shared" ca="1" si="22"/>
        <v>147458.73186373687</v>
      </c>
      <c r="G40" s="82">
        <f t="shared" ca="1" si="22"/>
        <v>188197.62060650589</v>
      </c>
      <c r="H40" s="82">
        <f t="shared" ca="1" si="22"/>
        <v>197347.449793837</v>
      </c>
      <c r="I40" s="82">
        <f t="shared" ca="1" si="22"/>
        <v>353992.7206647495</v>
      </c>
      <c r="J40" s="82">
        <f t="shared" ca="1" si="22"/>
        <v>330159.74597507261</v>
      </c>
      <c r="K40" s="82">
        <f t="shared" ca="1" si="22"/>
        <v>499537.3653259296</v>
      </c>
      <c r="L40" s="82">
        <f t="shared" ca="1" si="22"/>
        <v>1122043.1231034126</v>
      </c>
      <c r="M40" s="82">
        <f t="shared" ca="1" si="22"/>
        <v>810125.7020115559</v>
      </c>
      <c r="N40" s="82">
        <f t="shared" ca="1" si="22"/>
        <v>971016.66341316479</v>
      </c>
      <c r="O40" s="82">
        <f t="shared" ca="1" si="22"/>
        <v>551245.13477689249</v>
      </c>
      <c r="P40" s="254">
        <f t="shared" ca="1" si="22"/>
        <v>402916.32413877104</v>
      </c>
      <c r="Q40" s="1"/>
    </row>
    <row r="41" spans="1:31" s="20" customFormat="1" ht="19.5" customHeight="1">
      <c r="A41" s="1"/>
      <c r="B41" s="255" t="s">
        <v>183</v>
      </c>
      <c r="C41" s="253"/>
      <c r="D41" s="82">
        <f ca="1">MAX(D39-D40, 1)</f>
        <v>177741.84895320307</v>
      </c>
      <c r="E41" s="82">
        <f t="shared" ref="E41:P41" ca="1" si="23">MAX(E39-E40, 1)</f>
        <v>1087239.4263742464</v>
      </c>
      <c r="F41" s="82">
        <f t="shared" ca="1" si="23"/>
        <v>2100316.484300307</v>
      </c>
      <c r="G41" s="82">
        <f t="shared" ca="1" si="23"/>
        <v>2498733.9469685573</v>
      </c>
      <c r="H41" s="82">
        <f t="shared" ca="1" si="23"/>
        <v>2994843.2688307525</v>
      </c>
      <c r="I41" s="82">
        <f t="shared" ca="1" si="23"/>
        <v>3113077.3120851466</v>
      </c>
      <c r="J41" s="82">
        <f t="shared" ca="1" si="23"/>
        <v>3170462.092706976</v>
      </c>
      <c r="K41" s="82">
        <f t="shared" ca="1" si="23"/>
        <v>3178546.6542866151</v>
      </c>
      <c r="L41" s="82">
        <f t="shared" ca="1" si="23"/>
        <v>2354232.0864535999</v>
      </c>
      <c r="M41" s="82">
        <f t="shared" ca="1" si="23"/>
        <v>1771536.9026667341</v>
      </c>
      <c r="N41" s="82">
        <f t="shared" ca="1" si="23"/>
        <v>919860.4318053535</v>
      </c>
      <c r="O41" s="82">
        <f t="shared" ca="1" si="23"/>
        <v>398495.18689277989</v>
      </c>
      <c r="P41" s="254">
        <f t="shared" ca="1" si="23"/>
        <v>1</v>
      </c>
      <c r="Q41" s="1"/>
    </row>
    <row r="42" spans="1:31" s="20" customFormat="1" ht="19.5" customHeight="1">
      <c r="A42" s="1"/>
      <c r="B42" s="357"/>
      <c r="C42" s="194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"/>
    </row>
    <row r="43" spans="1:31" s="20" customFormat="1" ht="15.6">
      <c r="A43" s="1"/>
      <c r="B43" s="171" t="str">
        <f>$B$1</f>
        <v>Study 7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1"/>
    </row>
    <row r="44" spans="1:31" ht="15" customHeight="1">
      <c r="A44" s="63"/>
      <c r="B44" s="171" t="s">
        <v>184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3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76"/>
    </row>
    <row r="45" spans="1:31" ht="15.6">
      <c r="A45" s="31"/>
      <c r="B45" s="7" t="s">
        <v>33</v>
      </c>
      <c r="C45" s="227" t="s">
        <v>34</v>
      </c>
      <c r="D45" s="78" t="str">
        <f t="shared" ref="D45:O45" si="24">D25&amp;" - "&amp;E25</f>
        <v>1 - 2</v>
      </c>
      <c r="E45" s="78" t="str">
        <f t="shared" si="24"/>
        <v>2 - 3</v>
      </c>
      <c r="F45" s="78" t="str">
        <f t="shared" si="24"/>
        <v>3 - 4</v>
      </c>
      <c r="G45" s="78" t="str">
        <f t="shared" si="24"/>
        <v>4 - 5</v>
      </c>
      <c r="H45" s="78" t="str">
        <f t="shared" si="24"/>
        <v>5 - 6</v>
      </c>
      <c r="I45" s="78" t="str">
        <f t="shared" si="24"/>
        <v>6 - 7</v>
      </c>
      <c r="J45" s="78" t="str">
        <f t="shared" si="24"/>
        <v>7 - 8</v>
      </c>
      <c r="K45" s="78" t="str">
        <f t="shared" si="24"/>
        <v>8 - 9</v>
      </c>
      <c r="L45" s="78" t="str">
        <f t="shared" si="24"/>
        <v>9 - 10</v>
      </c>
      <c r="M45" s="78" t="str">
        <f t="shared" si="24"/>
        <v>10 - 11</v>
      </c>
      <c r="N45" s="78" t="str">
        <f t="shared" si="24"/>
        <v>11 - 12</v>
      </c>
      <c r="O45" s="78" t="str">
        <f t="shared" si="24"/>
        <v>12 - 13</v>
      </c>
      <c r="P45" s="166" t="str">
        <f>P25&amp;" - Ult"</f>
        <v>13 - Ult</v>
      </c>
      <c r="Q45" s="76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1" ht="15.6">
      <c r="A46" s="31"/>
      <c r="B46" s="214">
        <f t="shared" ref="B46:B56" si="25">B47-1</f>
        <v>2006</v>
      </c>
      <c r="C46" s="354">
        <v>1</v>
      </c>
      <c r="D46" s="79">
        <f t="shared" ref="D46:O46" si="26">IF(ISERROR(E26/D26),"",IF(E26/D26=0,"",E26/D26))</f>
        <v>4.5608387524277232</v>
      </c>
      <c r="E46" s="79">
        <f t="shared" si="26"/>
        <v>5.8589256668605456</v>
      </c>
      <c r="F46" s="79">
        <f t="shared" si="26"/>
        <v>1.050449873208692</v>
      </c>
      <c r="G46" s="79">
        <f t="shared" si="26"/>
        <v>1.2010626633041726</v>
      </c>
      <c r="H46" s="79">
        <f t="shared" si="26"/>
        <v>1.2732371342566884</v>
      </c>
      <c r="I46" s="79">
        <f t="shared" si="26"/>
        <v>1.0228815102670956</v>
      </c>
      <c r="J46" s="79">
        <f t="shared" si="26"/>
        <v>1.0372903986963751</v>
      </c>
      <c r="K46" s="79">
        <f t="shared" si="26"/>
        <v>1.4244117839954271</v>
      </c>
      <c r="L46" s="79">
        <f t="shared" si="26"/>
        <v>1.1043711389600366</v>
      </c>
      <c r="M46" s="79">
        <f t="shared" si="26"/>
        <v>1.0547293231377739</v>
      </c>
      <c r="N46" s="79">
        <f t="shared" si="26"/>
        <v>1.0197524105903237</v>
      </c>
      <c r="O46" s="79">
        <f t="shared" si="26"/>
        <v>1.0110945812933514</v>
      </c>
      <c r="P46" s="167" t="str">
        <f>IF(ISERROR(#REF!/P26),"",IF(#REF!/P26=0,"",#REF!/P26))</f>
        <v/>
      </c>
      <c r="Q46" s="76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1" ht="15.6">
      <c r="A47" s="31"/>
      <c r="B47" s="214">
        <f t="shared" si="25"/>
        <v>2007</v>
      </c>
      <c r="C47" s="354">
        <f t="shared" ref="C47:C57" si="27">C46+1</f>
        <v>2</v>
      </c>
      <c r="D47" s="79">
        <f t="shared" ref="D47:O47" si="28">IF(ISERROR(E27/D27),"",IF(E27/D27=0,"",E27/D27))</f>
        <v>4.3055285503984528</v>
      </c>
      <c r="E47" s="79">
        <f t="shared" si="28"/>
        <v>1.7774065307810458</v>
      </c>
      <c r="F47" s="79">
        <f t="shared" si="28"/>
        <v>1.4744452546342457</v>
      </c>
      <c r="G47" s="79">
        <f t="shared" si="28"/>
        <v>1.1463258716757736</v>
      </c>
      <c r="H47" s="79">
        <f t="shared" si="28"/>
        <v>1.0950925760248165</v>
      </c>
      <c r="I47" s="79">
        <f t="shared" si="28"/>
        <v>1.0771269113495547</v>
      </c>
      <c r="J47" s="79">
        <f t="shared" si="28"/>
        <v>1.1752060375849385</v>
      </c>
      <c r="K47" s="79">
        <f t="shared" si="28"/>
        <v>1.0655880886529563</v>
      </c>
      <c r="L47" s="79">
        <f t="shared" si="28"/>
        <v>1.2528188682098169</v>
      </c>
      <c r="M47" s="79">
        <f t="shared" si="28"/>
        <v>1.1374896385628435</v>
      </c>
      <c r="N47" s="79">
        <f t="shared" si="28"/>
        <v>1.041885811834931</v>
      </c>
      <c r="O47" s="79" t="str">
        <f t="shared" si="28"/>
        <v/>
      </c>
      <c r="P47" s="167" t="str">
        <f>IF(ISERROR(#REF!/P27),"",IF(#REF!/P27=0,"",#REF!/P27))</f>
        <v/>
      </c>
      <c r="Q47" s="76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1" ht="15.6">
      <c r="A48" s="31"/>
      <c r="B48" s="214">
        <f t="shared" si="25"/>
        <v>2008</v>
      </c>
      <c r="C48" s="354">
        <f t="shared" si="27"/>
        <v>3</v>
      </c>
      <c r="D48" s="79">
        <f t="shared" ref="D48:O48" si="29">IF(ISERROR(E28/D28),"",IF(E28/D28=0,"",E28/D28))</f>
        <v>13.848085925802277</v>
      </c>
      <c r="E48" s="79">
        <f t="shared" si="29"/>
        <v>2.3687285738085202</v>
      </c>
      <c r="F48" s="79">
        <f t="shared" si="29"/>
        <v>1.328610424972396</v>
      </c>
      <c r="G48" s="79">
        <f t="shared" si="29"/>
        <v>1.0494526348899682</v>
      </c>
      <c r="H48" s="79">
        <f t="shared" si="29"/>
        <v>1.3445112475453558</v>
      </c>
      <c r="I48" s="79">
        <f t="shared" si="29"/>
        <v>1.1144673609733824</v>
      </c>
      <c r="J48" s="79">
        <f t="shared" si="29"/>
        <v>1.1253129477980581</v>
      </c>
      <c r="K48" s="79">
        <f t="shared" si="29"/>
        <v>1.1137078167623147</v>
      </c>
      <c r="L48" s="79">
        <f t="shared" si="29"/>
        <v>1.0475732023125233</v>
      </c>
      <c r="M48" s="79">
        <f t="shared" si="29"/>
        <v>1.0375166922923713</v>
      </c>
      <c r="N48" s="79" t="str">
        <f t="shared" si="29"/>
        <v/>
      </c>
      <c r="O48" s="79" t="str">
        <f t="shared" si="29"/>
        <v/>
      </c>
      <c r="P48" s="167" t="str">
        <f>IF(ISERROR(#REF!/P28),"",IF(#REF!/P28=0,"",#REF!/P28))</f>
        <v/>
      </c>
      <c r="Q48" s="76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1" ht="15.6">
      <c r="A49" s="31"/>
      <c r="B49" s="214">
        <f t="shared" si="25"/>
        <v>2009</v>
      </c>
      <c r="C49" s="354">
        <f t="shared" si="27"/>
        <v>4</v>
      </c>
      <c r="D49" s="79">
        <f t="shared" ref="D49:O49" si="30">IF(ISERROR(E29/D29),"",IF(E29/D29=0,"",E29/D29))</f>
        <v>4.1881057187703146</v>
      </c>
      <c r="E49" s="79">
        <f t="shared" si="30"/>
        <v>2.0662905725811678</v>
      </c>
      <c r="F49" s="79">
        <f t="shared" si="30"/>
        <v>1.3979979683582646</v>
      </c>
      <c r="G49" s="79">
        <f t="shared" si="30"/>
        <v>1.0689689204878394</v>
      </c>
      <c r="H49" s="79">
        <f t="shared" si="30"/>
        <v>1.0494491787408686</v>
      </c>
      <c r="I49" s="79">
        <f t="shared" si="30"/>
        <v>1.0394126085355768</v>
      </c>
      <c r="J49" s="79">
        <f t="shared" si="30"/>
        <v>1.2335893021626643</v>
      </c>
      <c r="K49" s="79">
        <f t="shared" si="30"/>
        <v>1.0132402449315241</v>
      </c>
      <c r="L49" s="79">
        <f t="shared" si="30"/>
        <v>1.0743290585713112</v>
      </c>
      <c r="M49" s="79" t="str">
        <f t="shared" si="30"/>
        <v/>
      </c>
      <c r="N49" s="79" t="str">
        <f t="shared" si="30"/>
        <v/>
      </c>
      <c r="O49" s="79" t="str">
        <f t="shared" si="30"/>
        <v/>
      </c>
      <c r="P49" s="167" t="str">
        <f>IF(ISERROR(#REF!/P29),"",IF(#REF!/P29=0,"",#REF!/P29))</f>
        <v/>
      </c>
      <c r="Q49" s="76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1" ht="15.6">
      <c r="A50" s="31"/>
      <c r="B50" s="214">
        <f t="shared" si="25"/>
        <v>2010</v>
      </c>
      <c r="C50" s="354">
        <f t="shared" si="27"/>
        <v>5</v>
      </c>
      <c r="D50" s="79">
        <f t="shared" ref="D50:O50" si="31">IF(ISERROR(E30/D30),"",IF(E30/D30=0,"",E30/D30))</f>
        <v>5.3375481969209</v>
      </c>
      <c r="E50" s="79">
        <f t="shared" si="31"/>
        <v>1.8137507930586063</v>
      </c>
      <c r="F50" s="79">
        <f t="shared" si="31"/>
        <v>1.1317149039238643</v>
      </c>
      <c r="G50" s="79">
        <f t="shared" si="31"/>
        <v>1.6861084633882164</v>
      </c>
      <c r="H50" s="79">
        <f t="shared" si="31"/>
        <v>1.0938245669336526</v>
      </c>
      <c r="I50" s="79">
        <f t="shared" si="31"/>
        <v>1.1831509107536116</v>
      </c>
      <c r="J50" s="79">
        <f t="shared" si="31"/>
        <v>1.1154814482082174</v>
      </c>
      <c r="K50" s="79">
        <f t="shared" si="31"/>
        <v>1.070452875894093</v>
      </c>
      <c r="L50" s="79" t="str">
        <f t="shared" si="31"/>
        <v/>
      </c>
      <c r="M50" s="79" t="str">
        <f t="shared" si="31"/>
        <v/>
      </c>
      <c r="N50" s="79" t="str">
        <f t="shared" si="31"/>
        <v/>
      </c>
      <c r="O50" s="79" t="str">
        <f t="shared" si="31"/>
        <v/>
      </c>
      <c r="P50" s="167" t="str">
        <f>IF(ISERROR(#REF!/P30),"",IF(#REF!/P30=0,"",#REF!/P30))</f>
        <v/>
      </c>
      <c r="Q50" s="76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1" ht="15.6">
      <c r="A51" s="31"/>
      <c r="B51" s="214">
        <f t="shared" si="25"/>
        <v>2011</v>
      </c>
      <c r="C51" s="354">
        <f t="shared" si="27"/>
        <v>6</v>
      </c>
      <c r="D51" s="79">
        <f t="shared" ref="D51:O51" si="32">IF(ISERROR(E31/D31),"",IF(E31/D31=0,"",E31/D31))</f>
        <v>3.6226929269854824</v>
      </c>
      <c r="E51" s="79">
        <f t="shared" si="32"/>
        <v>1.4894726230235513</v>
      </c>
      <c r="F51" s="79">
        <f t="shared" si="32"/>
        <v>1.8177946729459573</v>
      </c>
      <c r="G51" s="79">
        <f t="shared" si="32"/>
        <v>2.1202878006588115</v>
      </c>
      <c r="H51" s="79">
        <f t="shared" si="32"/>
        <v>1.1622474080144711</v>
      </c>
      <c r="I51" s="79">
        <f t="shared" si="32"/>
        <v>1.2320811290642495</v>
      </c>
      <c r="J51" s="79">
        <f t="shared" si="32"/>
        <v>1.2772748735886901</v>
      </c>
      <c r="K51" s="79" t="str">
        <f t="shared" si="32"/>
        <v/>
      </c>
      <c r="L51" s="79" t="str">
        <f t="shared" si="32"/>
        <v/>
      </c>
      <c r="M51" s="79" t="str">
        <f t="shared" si="32"/>
        <v/>
      </c>
      <c r="N51" s="79" t="str">
        <f t="shared" si="32"/>
        <v/>
      </c>
      <c r="O51" s="79" t="str">
        <f t="shared" si="32"/>
        <v/>
      </c>
      <c r="P51" s="167" t="str">
        <f>IF(ISERROR(#REF!/P31),"",IF(#REF!/P31=0,"",#REF!/P31))</f>
        <v/>
      </c>
      <c r="Q51" s="76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1" ht="15.6">
      <c r="A52" s="31"/>
      <c r="B52" s="214">
        <f t="shared" si="25"/>
        <v>2012</v>
      </c>
      <c r="C52" s="354">
        <f t="shared" si="27"/>
        <v>7</v>
      </c>
      <c r="D52" s="79">
        <f t="shared" ref="D52:O52" si="33">IF(ISERROR(E32/D32),"",IF(E32/D32=0,"",E32/D32))</f>
        <v>47.341217989578048</v>
      </c>
      <c r="E52" s="79">
        <f t="shared" si="33"/>
        <v>1.8284971431108805</v>
      </c>
      <c r="F52" s="79">
        <f t="shared" si="33"/>
        <v>1.0681575007203108</v>
      </c>
      <c r="G52" s="79">
        <f t="shared" si="33"/>
        <v>1.3948546599032465</v>
      </c>
      <c r="H52" s="79">
        <f t="shared" si="33"/>
        <v>1.0743475685479524</v>
      </c>
      <c r="I52" s="79">
        <f t="shared" si="33"/>
        <v>1.1619306438159993</v>
      </c>
      <c r="J52" s="79" t="str">
        <f t="shared" si="33"/>
        <v/>
      </c>
      <c r="K52" s="79" t="str">
        <f t="shared" si="33"/>
        <v/>
      </c>
      <c r="L52" s="79" t="str">
        <f t="shared" si="33"/>
        <v/>
      </c>
      <c r="M52" s="79" t="str">
        <f t="shared" si="33"/>
        <v/>
      </c>
      <c r="N52" s="79" t="str">
        <f t="shared" si="33"/>
        <v/>
      </c>
      <c r="O52" s="79" t="str">
        <f t="shared" si="33"/>
        <v/>
      </c>
      <c r="P52" s="167" t="str">
        <f>IF(ISERROR(#REF!/P32),"",IF(#REF!/P32=0,"",#REF!/P32))</f>
        <v/>
      </c>
      <c r="Q52" s="76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1" ht="15.6">
      <c r="A53" s="31"/>
      <c r="B53" s="214">
        <f t="shared" si="25"/>
        <v>2013</v>
      </c>
      <c r="C53" s="354">
        <f t="shared" si="27"/>
        <v>8</v>
      </c>
      <c r="D53" s="79">
        <f t="shared" ref="D53:O53" si="34">IF(ISERROR(E33/D33),"",IF(E33/D33=0,"",E33/D33))</f>
        <v>10.723766541715586</v>
      </c>
      <c r="E53" s="79">
        <f t="shared" si="34"/>
        <v>2.0358789819221057</v>
      </c>
      <c r="F53" s="79">
        <f t="shared" si="34"/>
        <v>1.1375901826307819</v>
      </c>
      <c r="G53" s="79">
        <f t="shared" si="34"/>
        <v>1.1771301397871787</v>
      </c>
      <c r="H53" s="79">
        <f t="shared" si="34"/>
        <v>1.2795594815466034</v>
      </c>
      <c r="I53" s="79" t="str">
        <f t="shared" si="34"/>
        <v/>
      </c>
      <c r="J53" s="79" t="str">
        <f t="shared" si="34"/>
        <v/>
      </c>
      <c r="K53" s="79" t="str">
        <f t="shared" si="34"/>
        <v/>
      </c>
      <c r="L53" s="79" t="str">
        <f t="shared" si="34"/>
        <v/>
      </c>
      <c r="M53" s="79" t="str">
        <f t="shared" si="34"/>
        <v/>
      </c>
      <c r="N53" s="79" t="str">
        <f t="shared" si="34"/>
        <v/>
      </c>
      <c r="O53" s="79" t="str">
        <f t="shared" si="34"/>
        <v/>
      </c>
      <c r="P53" s="167" t="str">
        <f>IF(ISERROR(#REF!/P33),"",IF(#REF!/P33=0,"",#REF!/P33))</f>
        <v/>
      </c>
      <c r="Q53" s="76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1" ht="15.6">
      <c r="A54" s="31"/>
      <c r="B54" s="214">
        <f t="shared" si="25"/>
        <v>2014</v>
      </c>
      <c r="C54" s="354">
        <f t="shared" si="27"/>
        <v>9</v>
      </c>
      <c r="D54" s="79">
        <f t="shared" ref="D54:O54" si="35">IF(ISERROR(E34/D34),"",IF(E34/D34=0,"",E34/D34))</f>
        <v>1.6548409686388752</v>
      </c>
      <c r="E54" s="79">
        <f t="shared" si="35"/>
        <v>9.1996882270909861</v>
      </c>
      <c r="F54" s="79">
        <f t="shared" si="35"/>
        <v>1.2379578710413728</v>
      </c>
      <c r="G54" s="79">
        <f t="shared" si="35"/>
        <v>1.0992698629384456</v>
      </c>
      <c r="H54" s="79" t="str">
        <f t="shared" si="35"/>
        <v/>
      </c>
      <c r="I54" s="79" t="str">
        <f t="shared" si="35"/>
        <v/>
      </c>
      <c r="J54" s="79" t="str">
        <f t="shared" si="35"/>
        <v/>
      </c>
      <c r="K54" s="79" t="str">
        <f t="shared" si="35"/>
        <v/>
      </c>
      <c r="L54" s="79" t="str">
        <f t="shared" si="35"/>
        <v/>
      </c>
      <c r="M54" s="79" t="str">
        <f t="shared" si="35"/>
        <v/>
      </c>
      <c r="N54" s="79" t="str">
        <f t="shared" si="35"/>
        <v/>
      </c>
      <c r="O54" s="79" t="str">
        <f t="shared" si="35"/>
        <v/>
      </c>
      <c r="P54" s="167" t="str">
        <f>IF(ISERROR(#REF!/P34),"",IF(#REF!/P34=0,"",#REF!/P34))</f>
        <v/>
      </c>
      <c r="Q54" s="76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1" ht="15.6">
      <c r="A55" s="31"/>
      <c r="B55" s="214">
        <f t="shared" si="25"/>
        <v>2015</v>
      </c>
      <c r="C55" s="354">
        <f t="shared" si="27"/>
        <v>10</v>
      </c>
      <c r="D55" s="79">
        <f t="shared" ref="D55:O55" si="36">IF(ISERROR(E35/D35),"",IF(E35/D35=0,"",E35/D35))</f>
        <v>19.203568120092786</v>
      </c>
      <c r="E55" s="79">
        <f t="shared" si="36"/>
        <v>1.1245750741107667</v>
      </c>
      <c r="F55" s="79">
        <f t="shared" si="36"/>
        <v>1.5473297510152282</v>
      </c>
      <c r="G55" s="79" t="str">
        <f t="shared" si="36"/>
        <v/>
      </c>
      <c r="H55" s="79" t="str">
        <f t="shared" si="36"/>
        <v/>
      </c>
      <c r="I55" s="79" t="str">
        <f t="shared" si="36"/>
        <v/>
      </c>
      <c r="J55" s="79" t="str">
        <f t="shared" si="36"/>
        <v/>
      </c>
      <c r="K55" s="79" t="str">
        <f t="shared" si="36"/>
        <v/>
      </c>
      <c r="L55" s="79" t="str">
        <f t="shared" si="36"/>
        <v/>
      </c>
      <c r="M55" s="79" t="str">
        <f t="shared" si="36"/>
        <v/>
      </c>
      <c r="N55" s="79" t="str">
        <f t="shared" si="36"/>
        <v/>
      </c>
      <c r="O55" s="79" t="str">
        <f t="shared" si="36"/>
        <v/>
      </c>
      <c r="P55" s="167" t="str">
        <f>IF(ISERROR(#REF!/P35),"",IF(#REF!/P35=0,"",#REF!/P35))</f>
        <v/>
      </c>
      <c r="Q55" s="76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1" ht="15.6">
      <c r="A56" s="31"/>
      <c r="B56" s="214">
        <f t="shared" si="25"/>
        <v>2016</v>
      </c>
      <c r="C56" s="354">
        <f t="shared" si="27"/>
        <v>11</v>
      </c>
      <c r="D56" s="79">
        <f t="shared" ref="D56:O56" si="37">IF(ISERROR(E36/D36),"",IF(E36/D36=0,"",E36/D36))</f>
        <v>35.346976753895568</v>
      </c>
      <c r="E56" s="79">
        <f t="shared" si="37"/>
        <v>1.9153073324427519</v>
      </c>
      <c r="F56" s="79" t="str">
        <f t="shared" si="37"/>
        <v/>
      </c>
      <c r="G56" s="79" t="str">
        <f t="shared" si="37"/>
        <v/>
      </c>
      <c r="H56" s="79" t="str">
        <f t="shared" si="37"/>
        <v/>
      </c>
      <c r="I56" s="79" t="str">
        <f t="shared" si="37"/>
        <v/>
      </c>
      <c r="J56" s="79" t="str">
        <f t="shared" si="37"/>
        <v/>
      </c>
      <c r="K56" s="79" t="str">
        <f t="shared" si="37"/>
        <v/>
      </c>
      <c r="L56" s="79" t="str">
        <f t="shared" si="37"/>
        <v/>
      </c>
      <c r="M56" s="79" t="str">
        <f t="shared" si="37"/>
        <v/>
      </c>
      <c r="N56" s="79" t="str">
        <f t="shared" si="37"/>
        <v/>
      </c>
      <c r="O56" s="79" t="str">
        <f t="shared" si="37"/>
        <v/>
      </c>
      <c r="P56" s="167" t="str">
        <f>IF(ISERROR(#REF!/P36),"",IF(#REF!/P36=0,"",#REF!/P36))</f>
        <v/>
      </c>
      <c r="Q56" s="76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1" ht="15.6">
      <c r="A57" s="31"/>
      <c r="B57" s="164">
        <f>B38-1</f>
        <v>2017</v>
      </c>
      <c r="C57" s="356">
        <f t="shared" si="27"/>
        <v>12</v>
      </c>
      <c r="D57" s="81">
        <f t="shared" ref="D57:O57" si="38">IF(ISERROR(E37/D37),"",IF(E37/D37=0,"",E37/D37))</f>
        <v>4.2417898847092212</v>
      </c>
      <c r="E57" s="81" t="str">
        <f t="shared" si="38"/>
        <v/>
      </c>
      <c r="F57" s="81" t="str">
        <f t="shared" si="38"/>
        <v/>
      </c>
      <c r="G57" s="81" t="str">
        <f t="shared" si="38"/>
        <v/>
      </c>
      <c r="H57" s="81" t="str">
        <f t="shared" si="38"/>
        <v/>
      </c>
      <c r="I57" s="81" t="str">
        <f t="shared" si="38"/>
        <v/>
      </c>
      <c r="J57" s="81" t="str">
        <f t="shared" si="38"/>
        <v/>
      </c>
      <c r="K57" s="81" t="str">
        <f t="shared" si="38"/>
        <v/>
      </c>
      <c r="L57" s="81" t="str">
        <f t="shared" si="38"/>
        <v/>
      </c>
      <c r="M57" s="81" t="str">
        <f t="shared" si="38"/>
        <v/>
      </c>
      <c r="N57" s="81" t="str">
        <f t="shared" si="38"/>
        <v/>
      </c>
      <c r="O57" s="81" t="str">
        <f t="shared" si="38"/>
        <v/>
      </c>
      <c r="P57" s="168" t="str">
        <f>IF(ISERROR(#REF!/P37),"",IF(#REF!/P37=0,"",#REF!/P37))</f>
        <v/>
      </c>
      <c r="Q57" s="76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1" ht="16.149999999999999">
      <c r="A58" s="31"/>
      <c r="B58" s="181" t="s">
        <v>185</v>
      </c>
      <c r="C58" s="208"/>
      <c r="D58" s="209" cm="1">
        <f t="array" ref="D58">IFERROR(SUMPRODUCT(E$26:E$38, --($C$26:$C$38&lt;$M$1+1-D$25))/SUMPRODUCT(D$26:D$38, --($C$26:$C$38&lt;$M$1+1-D$25)), 1)</f>
        <v>6.5628424964884537</v>
      </c>
      <c r="E58" s="182" cm="1">
        <f t="array" ref="E58">IFERROR(SUMPRODUCT(F$26:F$38, --($C$26:$C$38&lt;$M$1+1-E$25))/SUMPRODUCT(E$26:E$38, --($C$26:$C$38&lt;$M$1+1-E$25)), 1)</f>
        <v>2.067415108059484</v>
      </c>
      <c r="F58" s="182" cm="1">
        <f t="array" ref="F58">IFERROR(SUMPRODUCT(G$26:G$38, --($C$26:$C$38&lt;$M$1+1-F$25))/SUMPRODUCT(F$26:F$38, --($C$26:$C$38&lt;$M$1+1-F$25)), 1)</f>
        <v>1.2792984236707443</v>
      </c>
      <c r="G58" s="182" cm="1">
        <f t="array" ref="G58">IFERROR(SUMPRODUCT(H$26:H$38, --($C$26:$C$38&lt;$M$1+1-G$25))/SUMPRODUCT(G$26:G$38, --($C$26:$C$38&lt;$M$1+1-G$25)), 1)</f>
        <v>1.2775232523243734</v>
      </c>
      <c r="H58" s="182" cm="1">
        <f t="array" ref="H58">IFERROR(SUMPRODUCT(I$26:I$38, --($C$26:$C$38&lt;$M$1+1-H$25))/SUMPRODUCT(H$26:H$38, --($C$26:$C$38&lt;$M$1+1-H$25)), 1)</f>
        <v>1.1576799590262066</v>
      </c>
      <c r="I58" s="182" cm="1">
        <f t="array" ref="I58">IFERROR(SUMPRODUCT(J$26:J$38, --($C$26:$C$38&lt;$M$1+1-I$25))/SUMPRODUCT(I$26:I$38, --($C$26:$C$38&lt;$M$1+1-I$25)), 1)</f>
        <v>1.1244892072202741</v>
      </c>
      <c r="J58" s="182" cm="1">
        <f t="array" ref="J58">IFERROR(SUMPRODUCT(K$26:K$38, --($C$26:$C$38&lt;$M$1+1-J$25))/SUMPRODUCT(J$26:J$38, --($C$26:$C$38&lt;$M$1+1-J$25)), 1)</f>
        <v>1.1601097606791304</v>
      </c>
      <c r="K58" s="182" cm="1">
        <f t="array" ref="K58">IFERROR(SUMPRODUCT(L$26:L$38, --($C$26:$C$38&lt;$M$1+1-K$25))/SUMPRODUCT(K$26:K$38, --($C$26:$C$38&lt;$M$1+1-K$25)), 1)</f>
        <v>1.0936681407110631</v>
      </c>
      <c r="L58" s="182" cm="1">
        <f t="array" ref="L58">IFERROR(SUMPRODUCT(M$26:M$38, --($C$26:$C$38&lt;$M$1+1-L$25))/SUMPRODUCT(L$26:L$38, --($C$26:$C$38&lt;$M$1+1-L$25)), 1)</f>
        <v>1.0966049692098494</v>
      </c>
      <c r="M58" s="182" cm="1">
        <f t="array" ref="M58">IFERROR(SUMPRODUCT(N$26:N$38, --($C$26:$C$38&lt;$M$1+1-M$25))/SUMPRODUCT(M$26:M$38, --($C$26:$C$38&lt;$M$1+1-M$25)), 1)</f>
        <v>1.0673653438278023</v>
      </c>
      <c r="N58" s="182" cm="1">
        <f t="array" ref="N58">IFERROR(SUMPRODUCT(O$26:O$38, --($C$26:$C$38&lt;$M$1+1-N$25))/SUMPRODUCT(N$26:N$38, --($C$26:$C$38&lt;$M$1+1-N$25)), 1)</f>
        <v>1.0324830689865367</v>
      </c>
      <c r="O58" s="182" cm="1">
        <f t="array" ref="O58">IFERROR(SUMPRODUCT(P$26:P$38, --($C$26:$C$38&lt;$M$1+1-O$25))/SUMPRODUCT(O$26:O$38, --($C$26:$C$38&lt;$M$1+1-O$25)), 1)</f>
        <v>1.0110945812933514</v>
      </c>
      <c r="P58" s="183" cm="1">
        <f t="array" aca="1" ref="P58" ca="1">IFERROR(SUMPRODUCT(Q$26:Q$38, --($C$26:$C$38&lt;$M$1+1-P$25))/SUMPRODUCT(P$26:P$38, --($C$26:$C$38&lt;$M$1+1-P$25)), 1)</f>
        <v>1</v>
      </c>
      <c r="Q58" s="76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1" ht="16.149999999999999">
      <c r="A59" s="31"/>
      <c r="B59" s="179" t="s">
        <v>186</v>
      </c>
      <c r="C59" s="180"/>
      <c r="D59" s="209">
        <f t="shared" ref="D59:O59" ca="1" si="39">D58*E59</f>
        <v>44.753481162044551</v>
      </c>
      <c r="E59" s="182">
        <f t="shared" ca="1" si="39"/>
        <v>6.8192221870310865</v>
      </c>
      <c r="F59" s="182">
        <f t="shared" ca="1" si="39"/>
        <v>3.2984291158787848</v>
      </c>
      <c r="G59" s="182">
        <f t="shared" ca="1" si="39"/>
        <v>2.5783109357818677</v>
      </c>
      <c r="H59" s="182">
        <f t="shared" ca="1" si="39"/>
        <v>2.0182105735381275</v>
      </c>
      <c r="I59" s="182">
        <f t="shared" ca="1" si="39"/>
        <v>1.7433234097234995</v>
      </c>
      <c r="J59" s="182">
        <f t="shared" ca="1" si="39"/>
        <v>1.5503247150170318</v>
      </c>
      <c r="K59" s="182">
        <f t="shared" ca="1" si="39"/>
        <v>1.3363603751678366</v>
      </c>
      <c r="L59" s="182">
        <f t="shared" ca="1" si="39"/>
        <v>1.2219066510422292</v>
      </c>
      <c r="M59" s="182">
        <f t="shared" ca="1" si="39"/>
        <v>1.1142632810816688</v>
      </c>
      <c r="N59" s="182">
        <f t="shared" ca="1" si="39"/>
        <v>1.0439380363294168</v>
      </c>
      <c r="O59" s="182">
        <f t="shared" ca="1" si="39"/>
        <v>1.0110945812933514</v>
      </c>
      <c r="P59" s="183">
        <f ca="1">P58</f>
        <v>1</v>
      </c>
      <c r="Q59" s="76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1" ht="18" customHeight="1">
      <c r="A60" s="31"/>
      <c r="B60" s="75"/>
      <c r="C60" s="83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6"/>
    </row>
    <row r="61" spans="1:31" ht="18" customHeight="1">
      <c r="A61" s="31"/>
      <c r="B61" s="171" t="str">
        <f>$B$1</f>
        <v>Study 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3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6"/>
    </row>
    <row r="62" spans="1:31" ht="16.5" customHeight="1">
      <c r="A62" s="63"/>
      <c r="B62" s="171" t="s">
        <v>187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3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76"/>
    </row>
    <row r="63" spans="1:31" ht="15.6">
      <c r="A63" s="31"/>
      <c r="B63" s="7" t="s">
        <v>33</v>
      </c>
      <c r="C63" s="227" t="s">
        <v>34</v>
      </c>
      <c r="D63" s="67">
        <v>1</v>
      </c>
      <c r="E63" s="67">
        <f>D63+1</f>
        <v>2</v>
      </c>
      <c r="F63" s="67">
        <f t="shared" ref="F63:P63" si="40">E63+1</f>
        <v>3</v>
      </c>
      <c r="G63" s="67">
        <f t="shared" si="40"/>
        <v>4</v>
      </c>
      <c r="H63" s="67">
        <f t="shared" si="40"/>
        <v>5</v>
      </c>
      <c r="I63" s="67">
        <f t="shared" si="40"/>
        <v>6</v>
      </c>
      <c r="J63" s="67">
        <f t="shared" si="40"/>
        <v>7</v>
      </c>
      <c r="K63" s="67">
        <f t="shared" si="40"/>
        <v>8</v>
      </c>
      <c r="L63" s="67">
        <f t="shared" si="40"/>
        <v>9</v>
      </c>
      <c r="M63" s="67">
        <f t="shared" si="40"/>
        <v>10</v>
      </c>
      <c r="N63" s="67">
        <f t="shared" si="40"/>
        <v>11</v>
      </c>
      <c r="O63" s="67">
        <f t="shared" si="40"/>
        <v>12</v>
      </c>
      <c r="P63" s="68">
        <f t="shared" si="40"/>
        <v>13</v>
      </c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1" ht="15.6">
      <c r="A64" s="31"/>
      <c r="B64" s="214">
        <f t="shared" ref="B64:B74" si="41">B65-1</f>
        <v>2006</v>
      </c>
      <c r="C64" s="354">
        <v>1</v>
      </c>
      <c r="D64" s="86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29">
        <f>IF(P26="","",P26)</f>
        <v>402916.32413877104</v>
      </c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1" ht="15.6">
      <c r="A65" s="31"/>
      <c r="B65" s="214">
        <f t="shared" si="41"/>
        <v>2007</v>
      </c>
      <c r="C65" s="354">
        <f t="shared" ref="C65:C76" si="42">C64+1</f>
        <v>2</v>
      </c>
      <c r="D65" s="86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>
        <f>IF(O27="","",O27)</f>
        <v>551245.13477689249</v>
      </c>
      <c r="P65" s="256">
        <f ca="1">IF(O27="","",O27*OFFSET($C$58,0,MATCH(O$63,$D$63:$P$63,0)))</f>
        <v>557360.96873723913</v>
      </c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1" ht="15.6">
      <c r="A66" s="31"/>
      <c r="B66" s="214">
        <f t="shared" si="41"/>
        <v>2008</v>
      </c>
      <c r="C66" s="354">
        <f t="shared" si="42"/>
        <v>3</v>
      </c>
      <c r="D66" s="86"/>
      <c r="E66" s="77"/>
      <c r="F66" s="77"/>
      <c r="G66" s="77"/>
      <c r="H66" s="77"/>
      <c r="I66" s="77"/>
      <c r="J66" s="77"/>
      <c r="K66" s="77"/>
      <c r="L66" s="77"/>
      <c r="M66" s="77"/>
      <c r="N66" s="77">
        <f>IF(N28="","",N28)</f>
        <v>971016.66341316479</v>
      </c>
      <c r="O66" s="87">
        <f ca="1">IF(N28="","",N28*OFFSET($C$58,0,MATCH(N$63,$D$63:$P$63,0)))</f>
        <v>1002558.2646778914</v>
      </c>
      <c r="P66" s="229">
        <f t="shared" ref="P66:P76" ca="1" si="43">IF(P$63&gt;$J$1+1,"",IF(O66="","",O66*OFFSET($C$58,0,MATCH(O$63,$D$63:$P$63,0))))</f>
        <v>1013681.2288466815</v>
      </c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1" ht="15.6">
      <c r="A67" s="31"/>
      <c r="B67" s="214">
        <f t="shared" si="41"/>
        <v>2009</v>
      </c>
      <c r="C67" s="354">
        <f t="shared" si="42"/>
        <v>4</v>
      </c>
      <c r="D67" s="86"/>
      <c r="E67" s="77"/>
      <c r="F67" s="77"/>
      <c r="G67" s="77"/>
      <c r="H67" s="77"/>
      <c r="I67" s="77"/>
      <c r="J67" s="77"/>
      <c r="K67" s="77"/>
      <c r="L67" s="77"/>
      <c r="M67" s="77">
        <f>IF(M29="","",M29)</f>
        <v>810125.7020115559</v>
      </c>
      <c r="N67" s="87">
        <f ca="1">IF(M29="","",M29*OFFSET($C$58,0,MATCH(M$63,$D$63:$P$63,0)))</f>
        <v>864700.09847130417</v>
      </c>
      <c r="O67" s="77">
        <f t="shared" ref="O67:O76" ca="1" si="44">IF(O$63&gt;$J$1+1,"",IF(N67="","",N67*OFFSET($C$58,0,MATCH(N$63,$D$63:$P$63,0))))</f>
        <v>892788.21142261266</v>
      </c>
      <c r="P67" s="229">
        <f t="shared" ca="1" si="43"/>
        <v>902693.32281198667</v>
      </c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1" ht="15.6">
      <c r="A68" s="31"/>
      <c r="B68" s="214">
        <f t="shared" si="41"/>
        <v>2010</v>
      </c>
      <c r="C68" s="354">
        <f t="shared" si="42"/>
        <v>5</v>
      </c>
      <c r="D68" s="86"/>
      <c r="E68" s="77"/>
      <c r="F68" s="77"/>
      <c r="G68" s="77"/>
      <c r="H68" s="77"/>
      <c r="I68" s="77"/>
      <c r="J68" s="77"/>
      <c r="K68" s="77"/>
      <c r="L68" s="77">
        <f>IF(L30="","",L30)</f>
        <v>1122043.1231034126</v>
      </c>
      <c r="M68" s="87">
        <f ca="1">IF(L30="","",L30*OFFSET($C$58,0,MATCH(L$63,$D$63:$P$63,0)))</f>
        <v>1230438.0644629409</v>
      </c>
      <c r="N68" s="77">
        <f t="shared" ref="N68:N76" ca="1" si="45">IF(N$63&gt;$J$1+1,"",IF(M68="","",M68*OFFSET($C$58,0,MATCH(M$63,$D$63:$P$63,0))))</f>
        <v>1313326.9477343026</v>
      </c>
      <c r="O68" s="77">
        <f t="shared" ca="1" si="44"/>
        <v>1355987.8375794338</v>
      </c>
      <c r="P68" s="229">
        <f t="shared" ca="1" si="43"/>
        <v>1371031.9548762545</v>
      </c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1" ht="15.6">
      <c r="A69" s="31"/>
      <c r="B69" s="214">
        <f t="shared" si="41"/>
        <v>2011</v>
      </c>
      <c r="C69" s="354">
        <f t="shared" si="42"/>
        <v>6</v>
      </c>
      <c r="D69" s="86"/>
      <c r="E69" s="77"/>
      <c r="F69" s="77"/>
      <c r="G69" s="77"/>
      <c r="H69" s="77"/>
      <c r="I69" s="77"/>
      <c r="J69" s="77"/>
      <c r="K69" s="77">
        <f>IF(K31="","",K31)</f>
        <v>499537.3653259296</v>
      </c>
      <c r="L69" s="87">
        <f ca="1">IF(K31="","",K31*OFFSET($C$58,0,MATCH(K$63,$D$63:$P$63,0)))</f>
        <v>546328.10155171249</v>
      </c>
      <c r="M69" s="77">
        <f t="shared" ref="M69:M76" ca="1" si="46">IF(M$63&gt;$J$1+1,"",IF(L69="","",L69*OFFSET($C$58,0,MATCH(L$63,$D$63:$P$63,0))))</f>
        <v>599106.11098059115</v>
      </c>
      <c r="N69" s="77">
        <f t="shared" ca="1" si="45"/>
        <v>639465.10013613617</v>
      </c>
      <c r="O69" s="77">
        <f t="shared" ca="1" si="44"/>
        <v>660236.88909834088</v>
      </c>
      <c r="P69" s="229">
        <f t="shared" ca="1" si="43"/>
        <v>667561.94093731185</v>
      </c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1" ht="15.6">
      <c r="A70" s="31"/>
      <c r="B70" s="214">
        <f t="shared" si="41"/>
        <v>2012</v>
      </c>
      <c r="C70" s="354">
        <f t="shared" si="42"/>
        <v>7</v>
      </c>
      <c r="D70" s="86"/>
      <c r="E70" s="77"/>
      <c r="F70" s="77"/>
      <c r="G70" s="77"/>
      <c r="H70" s="77"/>
      <c r="I70" s="77"/>
      <c r="J70" s="77">
        <f>IF(J32="","",J32)</f>
        <v>330159.74597507261</v>
      </c>
      <c r="K70" s="87">
        <f ca="1">IF(J32="","",J32*OFFSET($C$58,0,MATCH(J$63,$D$63:$P$63,0)))</f>
        <v>383021.543889024</v>
      </c>
      <c r="L70" s="77">
        <f t="shared" ref="L70:L76" ca="1" si="47">IF(L$63&gt;$J$1+1,"",IF(K70="","",K70*OFFSET($C$58,0,MATCH(K$63,$D$63:$P$63,0))))</f>
        <v>418898.45975738973</v>
      </c>
      <c r="M70" s="77">
        <f t="shared" ca="1" si="46"/>
        <v>459366.13256430574</v>
      </c>
      <c r="N70" s="77">
        <f t="shared" ca="1" si="45"/>
        <v>490311.49002734805</v>
      </c>
      <c r="O70" s="77">
        <f t="shared" ca="1" si="44"/>
        <v>506238.31198279804</v>
      </c>
      <c r="P70" s="229">
        <f t="shared" ca="1" si="43"/>
        <v>511854.81408890017</v>
      </c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1" ht="15.6">
      <c r="A71" s="31"/>
      <c r="B71" s="214">
        <f t="shared" si="41"/>
        <v>2013</v>
      </c>
      <c r="C71" s="354">
        <f t="shared" si="42"/>
        <v>8</v>
      </c>
      <c r="D71" s="86"/>
      <c r="E71" s="77"/>
      <c r="F71" s="77"/>
      <c r="G71" s="77"/>
      <c r="H71" s="77"/>
      <c r="I71" s="77">
        <f>IF(I33="","",I33)</f>
        <v>353992.7206647495</v>
      </c>
      <c r="J71" s="87">
        <f ca="1">IF(I33="","",I33*OFFSET($C$58,0,MATCH(I$63,$D$63:$P$63,0)))</f>
        <v>398060.99382205214</v>
      </c>
      <c r="K71" s="77">
        <f t="shared" ref="K71:K76" ca="1" si="48">IF(K$63&gt;$J$1+1,"",IF(J71="","",J71*OFFSET($C$58,0,MATCH(J$63,$D$63:$P$63,0))))</f>
        <v>461794.44427859772</v>
      </c>
      <c r="L71" s="77">
        <f t="shared" ca="1" si="47"/>
        <v>505049.87126487261</v>
      </c>
      <c r="M71" s="77">
        <f t="shared" ca="1" si="46"/>
        <v>553840.19852785405</v>
      </c>
      <c r="N71" s="77">
        <f t="shared" ca="1" si="45"/>
        <v>591149.83392734127</v>
      </c>
      <c r="O71" s="77">
        <f t="shared" ca="1" si="44"/>
        <v>610352.19476418279</v>
      </c>
      <c r="P71" s="229">
        <f t="shared" ca="1" si="43"/>
        <v>617123.79680656944</v>
      </c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1" ht="15.6">
      <c r="A72" s="31"/>
      <c r="B72" s="214">
        <f t="shared" si="41"/>
        <v>2014</v>
      </c>
      <c r="C72" s="354">
        <f t="shared" si="42"/>
        <v>9</v>
      </c>
      <c r="D72" s="86"/>
      <c r="E72" s="77"/>
      <c r="F72" s="77"/>
      <c r="G72" s="77"/>
      <c r="H72" s="77">
        <f>IF(H34="","",H34)</f>
        <v>197347.449793837</v>
      </c>
      <c r="I72" s="87">
        <f ca="1">IF(H34="","",H34*OFFSET($C$58,0,MATCH(H$63,$D$63:$P$63,0)))</f>
        <v>228465.18759125558</v>
      </c>
      <c r="J72" s="77">
        <f ca="1">IF(J$63&gt;$J$1+1,"",IF(I72="","",I72*OFFSET($C$58,0,MATCH(I$63,$D$63:$P$63,0))))</f>
        <v>256906.63767192219</v>
      </c>
      <c r="K72" s="77">
        <f t="shared" ca="1" si="48"/>
        <v>298039.89794645371</v>
      </c>
      <c r="L72" s="77">
        <f t="shared" ca="1" si="47"/>
        <v>325956.74104481301</v>
      </c>
      <c r="M72" s="77">
        <f t="shared" ca="1" si="46"/>
        <v>357445.78197719005</v>
      </c>
      <c r="N72" s="77">
        <f t="shared" ca="1" si="45"/>
        <v>381525.23997988115</v>
      </c>
      <c r="O72" s="77">
        <f t="shared" ca="1" si="44"/>
        <v>393918.35067025264</v>
      </c>
      <c r="P72" s="229">
        <f t="shared" ca="1" si="43"/>
        <v>398288.70983470668</v>
      </c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1" ht="15.6">
      <c r="A73" s="31"/>
      <c r="B73" s="214">
        <f t="shared" si="41"/>
        <v>2015</v>
      </c>
      <c r="C73" s="354">
        <f t="shared" si="42"/>
        <v>10</v>
      </c>
      <c r="D73" s="86"/>
      <c r="E73" s="77"/>
      <c r="F73" s="77"/>
      <c r="G73" s="77">
        <f>IF(G35="","",G35)</f>
        <v>188197.62060650589</v>
      </c>
      <c r="H73" s="87">
        <f ca="1">IF(G35="","",G35*OFFSET($C$58,0,MATCH(G$63,$D$63:$P$63,0)))</f>
        <v>240426.83635693192</v>
      </c>
      <c r="I73" s="77">
        <f ca="1">IF(I$63&gt;$J$1+1,"",IF(H73="","",H73*OFFSET($C$58,0,MATCH(H$63,$D$63:$P$63,0))))</f>
        <v>278337.33006249339</v>
      </c>
      <c r="J73" s="77">
        <f ca="1">IF(J$63&gt;$J$1+1,"",IF(I73="","",I73*OFFSET($C$58,0,MATCH(I$63,$D$63:$P$63,0))))</f>
        <v>312987.32362178096</v>
      </c>
      <c r="K73" s="77">
        <f t="shared" ca="1" si="48"/>
        <v>363099.64910246583</v>
      </c>
      <c r="L73" s="77">
        <f t="shared" ca="1" si="47"/>
        <v>397110.51812673325</v>
      </c>
      <c r="M73" s="77">
        <f t="shared" ca="1" si="46"/>
        <v>435473.36750327365</v>
      </c>
      <c r="N73" s="77">
        <f t="shared" ca="1" si="45"/>
        <v>464809.18063298264</v>
      </c>
      <c r="O73" s="77">
        <f t="shared" ca="1" si="44"/>
        <v>479907.60931305942</v>
      </c>
      <c r="P73" s="229">
        <f t="shared" ca="1" si="43"/>
        <v>485231.98329788109</v>
      </c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1" ht="15.6">
      <c r="A74" s="31"/>
      <c r="B74" s="214">
        <f t="shared" si="41"/>
        <v>2016</v>
      </c>
      <c r="C74" s="354">
        <f t="shared" si="42"/>
        <v>11</v>
      </c>
      <c r="D74" s="86"/>
      <c r="E74" s="77"/>
      <c r="F74" s="77">
        <f>IF(F36="","",F36)</f>
        <v>147458.73186373687</v>
      </c>
      <c r="G74" s="87">
        <f ca="1">IF(F36="","",F36*OFFSET($C$58,0,MATCH(F$63,$D$63:$P$63,0)))</f>
        <v>188643.72322976554</v>
      </c>
      <c r="H74" s="77">
        <f ca="1">IF(H$63&gt;$J$1+1,"",IF(G74="","",G74*OFFSET($C$58,0,MATCH(G$63,$D$63:$P$63,0))))</f>
        <v>240996.74283106902</v>
      </c>
      <c r="I74" s="77">
        <f ca="1">IF(I$63&gt;$J$1+1,"",IF(H74="","",H74*OFFSET($C$58,0,MATCH(H$63,$D$63:$P$63,0))))</f>
        <v>278997.09936612123</v>
      </c>
      <c r="J74" s="77">
        <f ca="1">IF(J$63&gt;$J$1+1,"",IF(I74="","",I74*OFFSET($C$58,0,MATCH(I$63,$D$63:$P$63,0))))</f>
        <v>313729.22708296572</v>
      </c>
      <c r="K74" s="77">
        <f t="shared" ca="1" si="48"/>
        <v>363960.33854926791</v>
      </c>
      <c r="L74" s="77">
        <f t="shared" ca="1" si="47"/>
        <v>398051.82675374689</v>
      </c>
      <c r="M74" s="77">
        <f t="shared" ca="1" si="46"/>
        <v>436505.61122121691</v>
      </c>
      <c r="N74" s="77">
        <f t="shared" ca="1" si="45"/>
        <v>465910.9618038992</v>
      </c>
      <c r="O74" s="77">
        <f t="shared" ca="1" si="44"/>
        <v>481045.17971775896</v>
      </c>
      <c r="P74" s="229">
        <f t="shared" ca="1" si="43"/>
        <v>486382.17456991249</v>
      </c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1" ht="15.6">
      <c r="A75" s="31"/>
      <c r="B75" s="214">
        <f>B76-1</f>
        <v>2017</v>
      </c>
      <c r="C75" s="354">
        <f t="shared" si="42"/>
        <v>12</v>
      </c>
      <c r="D75" s="86"/>
      <c r="E75" s="77">
        <f>IF(E37="","",E37)</f>
        <v>79252.333340266516</v>
      </c>
      <c r="F75" s="87">
        <f ca="1">IF(E37="","",E37*OFFSET($C$58,0,MATCH(E$63,$D$63:$P$63,0)))</f>
        <v>163847.47129663336</v>
      </c>
      <c r="G75" s="77">
        <f ca="1">IF(G$63&gt;$J$1+1,"",IF(F75="","",F75*OFFSET($C$58,0,MATCH(F$63,$D$63:$P$63,0))))</f>
        <v>209609.81175222059</v>
      </c>
      <c r="H75" s="77">
        <f ca="1">IF(H$63&gt;$J$1+1,"",IF(G75="","",G75*OFFSET($C$58,0,MATCH(G$63,$D$63:$P$63,0))))</f>
        <v>267781.40842879651</v>
      </c>
      <c r="I75" s="77">
        <f ca="1">IF(I$63&gt;$J$1+1,"",IF(H75="","",H75*OFFSET($C$58,0,MATCH(H$63,$D$63:$P$63,0))))</f>
        <v>310005.16993782902</v>
      </c>
      <c r="J75" s="77">
        <f ca="1">IF(J$63&gt;$J$1+1,"",IF(I75="","",I75*OFFSET($C$58,0,MATCH(I$63,$D$63:$P$63,0))))</f>
        <v>348597.46777757572</v>
      </c>
      <c r="K75" s="88">
        <f t="shared" ca="1" si="48"/>
        <v>404411.32491679426</v>
      </c>
      <c r="L75" s="88">
        <f t="shared" ca="1" si="47"/>
        <v>442291.78180424799</v>
      </c>
      <c r="M75" s="77">
        <f t="shared" ca="1" si="46"/>
        <v>485019.36576721678</v>
      </c>
      <c r="N75" s="77">
        <f t="shared" ca="1" si="45"/>
        <v>517692.86210526794</v>
      </c>
      <c r="O75" s="77">
        <f t="shared" ca="1" si="44"/>
        <v>534509.11505887099</v>
      </c>
      <c r="P75" s="229">
        <f t="shared" ca="1" si="43"/>
        <v>540439.26988792897</v>
      </c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1" ht="15.6">
      <c r="A76" s="31"/>
      <c r="B76" s="164">
        <f>+$B$38</f>
        <v>2018</v>
      </c>
      <c r="C76" s="356">
        <f t="shared" si="42"/>
        <v>13</v>
      </c>
      <c r="D76" s="89">
        <f>IF(D38="","",D38)</f>
        <v>5242.3537549073662</v>
      </c>
      <c r="E76" s="90">
        <f ca="1">IF(D38="","",D38*OFFSET($C$58,0,MATCH(D$63,$D$63:$P$63,0)))</f>
        <v>34404.742004331878</v>
      </c>
      <c r="F76" s="91">
        <f ca="1">IF(F$63&gt;$J$1+1,"",IF(E76="","",E76*OFFSET($C$58,0,MATCH(E$63,$D$63:$P$63,0))))</f>
        <v>71128.883408644455</v>
      </c>
      <c r="G76" s="91">
        <f ca="1">IF(G$63&gt;$J$1+1,"",IF(F76="","",F76*OFFSET($C$58,0,MATCH(F$63,$D$63:$P$63,0))))</f>
        <v>90995.068422139011</v>
      </c>
      <c r="H76" s="91">
        <f ca="1">IF(H$63&gt;$J$1+1,"",IF(G76="","",G76*OFFSET($C$58,0,MATCH(G$63,$D$63:$P$63,0))))</f>
        <v>116248.31575612992</v>
      </c>
      <c r="I76" s="91">
        <f ca="1">IF(I$63&gt;$J$1+1,"",IF(H76="","",H76*OFFSET($C$58,0,MATCH(H$63,$D$63:$P$63,0))))</f>
        <v>134578.34542142201</v>
      </c>
      <c r="J76" s="91">
        <f ca="1">IF(J$63&gt;$J$1+1,"",IF(I76="","",I76*OFFSET($C$58,0,MATCH(I$63,$D$63:$P$63,0))))</f>
        <v>151331.89695195106</v>
      </c>
      <c r="K76" s="92">
        <f t="shared" ca="1" si="48"/>
        <v>175561.61075604678</v>
      </c>
      <c r="L76" s="92">
        <f t="shared" ca="1" si="47"/>
        <v>192006.14041580507</v>
      </c>
      <c r="M76" s="91">
        <f t="shared" ca="1" si="46"/>
        <v>210554.88769877594</v>
      </c>
      <c r="N76" s="91">
        <f t="shared" ca="1" si="45"/>
        <v>224738.99010322831</v>
      </c>
      <c r="O76" s="91">
        <f t="shared" ca="1" si="44"/>
        <v>232039.20222271606</v>
      </c>
      <c r="P76" s="230">
        <f t="shared" ca="1" si="43"/>
        <v>234613.58001502039</v>
      </c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1" ht="15.6">
      <c r="A77" s="31"/>
      <c r="B77" s="93"/>
      <c r="C77" s="8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76"/>
    </row>
    <row r="78" spans="1:31" ht="15.6">
      <c r="A78" s="31"/>
      <c r="B78" s="171" t="str">
        <f>$B$1</f>
        <v>Study 7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3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76"/>
    </row>
    <row r="79" spans="1:31" ht="16.5" customHeight="1">
      <c r="A79" s="63"/>
      <c r="B79" s="171" t="s">
        <v>188</v>
      </c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3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76"/>
    </row>
    <row r="80" spans="1:31" ht="15" customHeight="1">
      <c r="A80" s="31"/>
      <c r="B80" s="7" t="s">
        <v>33</v>
      </c>
      <c r="C80" s="227" t="s">
        <v>34</v>
      </c>
      <c r="D80" s="97" t="str">
        <f t="shared" ref="D80:P80" si="49">D45</f>
        <v>1 - 2</v>
      </c>
      <c r="E80" s="78" t="str">
        <f t="shared" si="49"/>
        <v>2 - 3</v>
      </c>
      <c r="F80" s="78" t="str">
        <f t="shared" si="49"/>
        <v>3 - 4</v>
      </c>
      <c r="G80" s="78" t="str">
        <f t="shared" si="49"/>
        <v>4 - 5</v>
      </c>
      <c r="H80" s="78" t="str">
        <f t="shared" si="49"/>
        <v>5 - 6</v>
      </c>
      <c r="I80" s="78" t="str">
        <f t="shared" si="49"/>
        <v>6 - 7</v>
      </c>
      <c r="J80" s="78" t="str">
        <f t="shared" si="49"/>
        <v>7 - 8</v>
      </c>
      <c r="K80" s="78" t="str">
        <f t="shared" si="49"/>
        <v>8 - 9</v>
      </c>
      <c r="L80" s="78" t="str">
        <f t="shared" si="49"/>
        <v>9 - 10</v>
      </c>
      <c r="M80" s="78" t="str">
        <f t="shared" si="49"/>
        <v>10 - 11</v>
      </c>
      <c r="N80" s="78" t="str">
        <f t="shared" si="49"/>
        <v>11 - 12</v>
      </c>
      <c r="O80" s="78" t="str">
        <f t="shared" si="49"/>
        <v>12 - 13</v>
      </c>
      <c r="P80" s="166" t="str">
        <f t="shared" si="49"/>
        <v>13 - Ult</v>
      </c>
      <c r="Q80" s="76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1" ht="15.6">
      <c r="A81" s="31"/>
      <c r="B81" s="214">
        <f t="shared" ref="B81:B91" si="50">B82-1</f>
        <v>2006</v>
      </c>
      <c r="C81" s="354">
        <v>1</v>
      </c>
      <c r="D81" s="86">
        <f t="shared" ref="D81:P81" si="51">IFERROR(D26*(D46-D$58)^2,"")</f>
        <v>20726.587072424172</v>
      </c>
      <c r="E81" s="77">
        <f t="shared" si="51"/>
        <v>339052.75856170635</v>
      </c>
      <c r="F81" s="77">
        <f t="shared" si="51"/>
        <v>7236.9748369131948</v>
      </c>
      <c r="G81" s="77">
        <f t="shared" si="51"/>
        <v>848.61624726881882</v>
      </c>
      <c r="H81" s="77">
        <f t="shared" si="51"/>
        <v>2328.0674800646307</v>
      </c>
      <c r="I81" s="77">
        <f t="shared" si="51"/>
        <v>2291.7341803192085</v>
      </c>
      <c r="J81" s="77">
        <f t="shared" si="51"/>
        <v>3425.0745517269556</v>
      </c>
      <c r="K81" s="77">
        <f t="shared" si="51"/>
        <v>25764.38172750426</v>
      </c>
      <c r="L81" s="77">
        <f t="shared" si="51"/>
        <v>20.234199556487663</v>
      </c>
      <c r="M81" s="77">
        <f t="shared" si="51"/>
        <v>59.157249866063431</v>
      </c>
      <c r="N81" s="77">
        <f t="shared" si="51"/>
        <v>63.333001281725686</v>
      </c>
      <c r="O81" s="77">
        <f t="shared" si="51"/>
        <v>0</v>
      </c>
      <c r="P81" s="229" t="str">
        <f t="shared" ca="1" si="51"/>
        <v/>
      </c>
      <c r="Q81" s="76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1" ht="15.6">
      <c r="A82" s="31"/>
      <c r="B82" s="214">
        <f t="shared" si="50"/>
        <v>2007</v>
      </c>
      <c r="C82" s="354">
        <f t="shared" ref="C82:C92" si="52">C81+1</f>
        <v>2</v>
      </c>
      <c r="D82" s="86">
        <f t="shared" ref="D82:P82" si="53">IFERROR(D27*(D47-D$58)^2,"")</f>
        <v>99015.176582764907</v>
      </c>
      <c r="E82" s="77">
        <f t="shared" si="53"/>
        <v>7036.6507430053643</v>
      </c>
      <c r="F82" s="77">
        <f t="shared" si="53"/>
        <v>5663.0981410186741</v>
      </c>
      <c r="G82" s="77">
        <f t="shared" si="53"/>
        <v>3774.0709714849131</v>
      </c>
      <c r="H82" s="77">
        <f t="shared" si="53"/>
        <v>984.55824450625607</v>
      </c>
      <c r="I82" s="77">
        <f t="shared" si="53"/>
        <v>617.42492246813799</v>
      </c>
      <c r="J82" s="77">
        <f t="shared" si="53"/>
        <v>67.565539077571628</v>
      </c>
      <c r="K82" s="77">
        <f t="shared" si="53"/>
        <v>274.72322157635654</v>
      </c>
      <c r="L82" s="77">
        <f t="shared" si="53"/>
        <v>9060.0011992710133</v>
      </c>
      <c r="M82" s="77">
        <f t="shared" si="53"/>
        <v>2287.2530165503831</v>
      </c>
      <c r="N82" s="77">
        <f t="shared" si="53"/>
        <v>46.777150586825215</v>
      </c>
      <c r="O82" s="77" t="str">
        <f t="shared" si="53"/>
        <v/>
      </c>
      <c r="P82" s="229" t="str">
        <f t="shared" ca="1" si="53"/>
        <v/>
      </c>
      <c r="Q82" s="76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1" ht="15.6">
      <c r="A83" s="31"/>
      <c r="B83" s="214">
        <f t="shared" si="50"/>
        <v>2008</v>
      </c>
      <c r="C83" s="354">
        <f t="shared" si="52"/>
        <v>3</v>
      </c>
      <c r="D83" s="86">
        <f t="shared" ref="D83:P83" si="54">IFERROR(D28*(D48-D$58)^2,"")</f>
        <v>552069.07675737923</v>
      </c>
      <c r="E83" s="77">
        <f t="shared" si="54"/>
        <v>13077.722478862688</v>
      </c>
      <c r="F83" s="77">
        <f t="shared" si="54"/>
        <v>829.689494971915</v>
      </c>
      <c r="G83" s="77">
        <f t="shared" si="54"/>
        <v>23580.155609054189</v>
      </c>
      <c r="H83" s="77">
        <f t="shared" si="54"/>
        <v>16606.191830229691</v>
      </c>
      <c r="I83" s="77">
        <f t="shared" si="54"/>
        <v>64.243729278800117</v>
      </c>
      <c r="J83" s="77">
        <f t="shared" si="54"/>
        <v>863.14063253092934</v>
      </c>
      <c r="K83" s="77">
        <f t="shared" si="54"/>
        <v>322.14940637365015</v>
      </c>
      <c r="L83" s="77">
        <f t="shared" si="54"/>
        <v>2147.8418347899751</v>
      </c>
      <c r="M83" s="77">
        <f t="shared" si="54"/>
        <v>833.83673061753689</v>
      </c>
      <c r="N83" s="77" t="str">
        <f t="shared" si="54"/>
        <v/>
      </c>
      <c r="O83" s="77" t="str">
        <f t="shared" si="54"/>
        <v/>
      </c>
      <c r="P83" s="229" t="str">
        <f t="shared" ca="1" si="54"/>
        <v/>
      </c>
      <c r="Q83" s="76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1" ht="15.6">
      <c r="A84" s="31"/>
      <c r="B84" s="214">
        <f t="shared" si="50"/>
        <v>2009</v>
      </c>
      <c r="C84" s="354">
        <f t="shared" si="52"/>
        <v>4</v>
      </c>
      <c r="D84" s="86">
        <f t="shared" ref="D84:P84" si="55">IFERROR(D29*(D49-D$58)^2,"")</f>
        <v>241175.38315900805</v>
      </c>
      <c r="E84" s="77">
        <f t="shared" si="55"/>
        <v>0.22649883883377134</v>
      </c>
      <c r="F84" s="77">
        <f t="shared" si="55"/>
        <v>5214.4577978546913</v>
      </c>
      <c r="G84" s="77">
        <f t="shared" si="55"/>
        <v>22503.808365901059</v>
      </c>
      <c r="H84" s="77">
        <f t="shared" si="55"/>
        <v>6478.6459751127695</v>
      </c>
      <c r="I84" s="77">
        <f t="shared" si="55"/>
        <v>4201.1125736854738</v>
      </c>
      <c r="J84" s="77">
        <f t="shared" si="55"/>
        <v>3257.3538394139582</v>
      </c>
      <c r="K84" s="77">
        <f t="shared" si="55"/>
        <v>4814.110668901305</v>
      </c>
      <c r="L84" s="77">
        <f t="shared" si="55"/>
        <v>374.1846968908348</v>
      </c>
      <c r="M84" s="77" t="str">
        <f t="shared" si="55"/>
        <v/>
      </c>
      <c r="N84" s="77" t="str">
        <f t="shared" si="55"/>
        <v/>
      </c>
      <c r="O84" s="77" t="str">
        <f t="shared" si="55"/>
        <v/>
      </c>
      <c r="P84" s="229" t="str">
        <f t="shared" ca="1" si="55"/>
        <v/>
      </c>
      <c r="Q84" s="76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1" ht="15.6">
      <c r="A85" s="31"/>
      <c r="B85" s="214">
        <f t="shared" si="50"/>
        <v>2010</v>
      </c>
      <c r="C85" s="354">
        <f t="shared" si="52"/>
        <v>5</v>
      </c>
      <c r="D85" s="86">
        <f t="shared" ref="D85:P85" si="56">IFERROR(D30*(D50-D$58)^2,"")</f>
        <v>59010.688953255019</v>
      </c>
      <c r="E85" s="77">
        <f t="shared" si="56"/>
        <v>13499.274242086552</v>
      </c>
      <c r="F85" s="77">
        <f t="shared" si="56"/>
        <v>8287.9097142339742</v>
      </c>
      <c r="G85" s="77">
        <f t="shared" si="56"/>
        <v>71890.51676414565</v>
      </c>
      <c r="H85" s="77">
        <f t="shared" si="56"/>
        <v>2960.6493875970828</v>
      </c>
      <c r="I85" s="77">
        <f t="shared" si="56"/>
        <v>2733.0579625127971</v>
      </c>
      <c r="J85" s="77">
        <f t="shared" si="56"/>
        <v>1871.5462914994582</v>
      </c>
      <c r="K85" s="77">
        <f t="shared" si="56"/>
        <v>564.92302909965224</v>
      </c>
      <c r="L85" s="77" t="str">
        <f t="shared" si="56"/>
        <v/>
      </c>
      <c r="M85" s="77" t="str">
        <f t="shared" si="56"/>
        <v/>
      </c>
      <c r="N85" s="77" t="str">
        <f t="shared" si="56"/>
        <v/>
      </c>
      <c r="O85" s="77" t="str">
        <f t="shared" si="56"/>
        <v/>
      </c>
      <c r="P85" s="229" t="str">
        <f t="shared" ca="1" si="56"/>
        <v/>
      </c>
      <c r="Q85" s="76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1" ht="15.6">
      <c r="A86" s="31"/>
      <c r="B86" s="214">
        <f t="shared" si="50"/>
        <v>2011</v>
      </c>
      <c r="C86" s="354">
        <f t="shared" si="52"/>
        <v>6</v>
      </c>
      <c r="D86" s="86">
        <f t="shared" ref="D86:P86" si="57">IFERROR(D31*(D51-D$58)^2,"")</f>
        <v>113522.22038389297</v>
      </c>
      <c r="E86" s="77">
        <f t="shared" si="57"/>
        <v>15890.691404322055</v>
      </c>
      <c r="F86" s="77">
        <f t="shared" si="57"/>
        <v>20548.089200833878</v>
      </c>
      <c r="G86" s="77">
        <f t="shared" si="57"/>
        <v>91487.849655088809</v>
      </c>
      <c r="H86" s="77">
        <f t="shared" si="57"/>
        <v>5.6976153866310018</v>
      </c>
      <c r="I86" s="77">
        <f t="shared" si="57"/>
        <v>3674.5455427360203</v>
      </c>
      <c r="J86" s="77">
        <f t="shared" si="57"/>
        <v>5368.8372723359498</v>
      </c>
      <c r="K86" s="77" t="str">
        <f t="shared" si="57"/>
        <v/>
      </c>
      <c r="L86" s="77" t="str">
        <f t="shared" si="57"/>
        <v/>
      </c>
      <c r="M86" s="77" t="str">
        <f t="shared" si="57"/>
        <v/>
      </c>
      <c r="N86" s="77" t="str">
        <f t="shared" si="57"/>
        <v/>
      </c>
      <c r="O86" s="77" t="str">
        <f t="shared" si="57"/>
        <v/>
      </c>
      <c r="P86" s="229" t="str">
        <f t="shared" ca="1" si="57"/>
        <v/>
      </c>
      <c r="Q86" s="76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1" ht="15.6">
      <c r="A87" s="31"/>
      <c r="B87" s="214">
        <f t="shared" si="50"/>
        <v>2012</v>
      </c>
      <c r="C87" s="354">
        <f t="shared" si="52"/>
        <v>7</v>
      </c>
      <c r="D87" s="86">
        <f t="shared" ref="D87:P87" si="58">IFERROR(D32*(D52-D$58)^2,"")</f>
        <v>3410051.8818175034</v>
      </c>
      <c r="E87" s="77">
        <f t="shared" si="58"/>
        <v>5541.6384292520188</v>
      </c>
      <c r="F87" s="77">
        <f t="shared" si="58"/>
        <v>7913.7019566328136</v>
      </c>
      <c r="G87" s="77">
        <f t="shared" si="58"/>
        <v>2610.3498351715657</v>
      </c>
      <c r="H87" s="77">
        <f t="shared" si="58"/>
        <v>1836.6516413698037</v>
      </c>
      <c r="I87" s="77">
        <f t="shared" si="58"/>
        <v>398.33541845168105</v>
      </c>
      <c r="J87" s="77" t="str">
        <f t="shared" si="58"/>
        <v/>
      </c>
      <c r="K87" s="77" t="str">
        <f t="shared" si="58"/>
        <v/>
      </c>
      <c r="L87" s="77" t="str">
        <f t="shared" si="58"/>
        <v/>
      </c>
      <c r="M87" s="77" t="str">
        <f t="shared" si="58"/>
        <v/>
      </c>
      <c r="N87" s="77" t="str">
        <f t="shared" si="58"/>
        <v/>
      </c>
      <c r="O87" s="77" t="str">
        <f t="shared" si="58"/>
        <v/>
      </c>
      <c r="P87" s="229" t="str">
        <f t="shared" ca="1" si="58"/>
        <v/>
      </c>
      <c r="Q87" s="76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1" ht="15.6">
      <c r="A88" s="31"/>
      <c r="B88" s="214">
        <f t="shared" si="50"/>
        <v>2013</v>
      </c>
      <c r="C88" s="354">
        <f t="shared" si="52"/>
        <v>8</v>
      </c>
      <c r="D88" s="86">
        <f t="shared" ref="D88:P88" si="59">IFERROR(D33*(D53-D$58)^2,"")</f>
        <v>163833.91287778199</v>
      </c>
      <c r="E88" s="77">
        <f t="shared" si="59"/>
        <v>100.9225618517265</v>
      </c>
      <c r="F88" s="77">
        <f t="shared" si="59"/>
        <v>4148.7164347996504</v>
      </c>
      <c r="G88" s="77">
        <f t="shared" si="59"/>
        <v>2368.7390007031327</v>
      </c>
      <c r="H88" s="77">
        <f t="shared" si="59"/>
        <v>4109.5601412517362</v>
      </c>
      <c r="I88" s="77" t="str">
        <f t="shared" si="59"/>
        <v/>
      </c>
      <c r="J88" s="77" t="str">
        <f t="shared" si="59"/>
        <v/>
      </c>
      <c r="K88" s="77" t="str">
        <f t="shared" si="59"/>
        <v/>
      </c>
      <c r="L88" s="77" t="str">
        <f t="shared" si="59"/>
        <v/>
      </c>
      <c r="M88" s="77" t="str">
        <f t="shared" si="59"/>
        <v/>
      </c>
      <c r="N88" s="77" t="str">
        <f t="shared" si="59"/>
        <v/>
      </c>
      <c r="O88" s="77" t="str">
        <f t="shared" si="59"/>
        <v/>
      </c>
      <c r="P88" s="229" t="str">
        <f t="shared" ca="1" si="59"/>
        <v/>
      </c>
      <c r="Q88" s="76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1" ht="15.6">
      <c r="A89" s="31"/>
      <c r="B89" s="214">
        <f t="shared" si="50"/>
        <v>2014</v>
      </c>
      <c r="C89" s="354">
        <f t="shared" si="52"/>
        <v>9</v>
      </c>
      <c r="D89" s="86">
        <f t="shared" ref="D89:P89" si="60">IFERROR(D34*(D54-D$58)^2,"")</f>
        <v>229457.01326208311</v>
      </c>
      <c r="E89" s="77">
        <f t="shared" si="60"/>
        <v>801870.34535524214</v>
      </c>
      <c r="F89" s="77">
        <f t="shared" si="60"/>
        <v>247.8414191331544</v>
      </c>
      <c r="G89" s="77">
        <f t="shared" si="60"/>
        <v>5704.3056744211008</v>
      </c>
      <c r="H89" s="77" t="str">
        <f t="shared" si="60"/>
        <v/>
      </c>
      <c r="I89" s="77" t="str">
        <f t="shared" si="60"/>
        <v/>
      </c>
      <c r="J89" s="77" t="str">
        <f t="shared" si="60"/>
        <v/>
      </c>
      <c r="K89" s="77" t="str">
        <f t="shared" si="60"/>
        <v/>
      </c>
      <c r="L89" s="77" t="str">
        <f t="shared" si="60"/>
        <v/>
      </c>
      <c r="M89" s="77" t="str">
        <f t="shared" si="60"/>
        <v/>
      </c>
      <c r="N89" s="77" t="str">
        <f t="shared" si="60"/>
        <v/>
      </c>
      <c r="O89" s="77" t="str">
        <f t="shared" si="60"/>
        <v/>
      </c>
      <c r="P89" s="229" t="str">
        <f t="shared" ca="1" si="60"/>
        <v/>
      </c>
      <c r="Q89" s="76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1" ht="15.6">
      <c r="A90" s="31"/>
      <c r="B90" s="214">
        <f t="shared" si="50"/>
        <v>2015</v>
      </c>
      <c r="C90" s="354">
        <f t="shared" si="52"/>
        <v>10</v>
      </c>
      <c r="D90" s="86">
        <f t="shared" ref="D90:P90" si="61">IFERROR(D35*(D55-D$58)^2,"")</f>
        <v>899922.01933880453</v>
      </c>
      <c r="E90" s="77">
        <f t="shared" si="61"/>
        <v>96143.25663218298</v>
      </c>
      <c r="F90" s="77">
        <f t="shared" si="61"/>
        <v>8737.8053646646604</v>
      </c>
      <c r="G90" s="77" t="str">
        <f t="shared" si="61"/>
        <v/>
      </c>
      <c r="H90" s="77" t="str">
        <f t="shared" si="61"/>
        <v/>
      </c>
      <c r="I90" s="77" t="str">
        <f t="shared" si="61"/>
        <v/>
      </c>
      <c r="J90" s="77" t="str">
        <f t="shared" si="61"/>
        <v/>
      </c>
      <c r="K90" s="77" t="str">
        <f t="shared" si="61"/>
        <v/>
      </c>
      <c r="L90" s="77" t="str">
        <f t="shared" si="61"/>
        <v/>
      </c>
      <c r="M90" s="77" t="str">
        <f t="shared" si="61"/>
        <v/>
      </c>
      <c r="N90" s="77" t="str">
        <f t="shared" si="61"/>
        <v/>
      </c>
      <c r="O90" s="77" t="str">
        <f t="shared" si="61"/>
        <v/>
      </c>
      <c r="P90" s="229" t="str">
        <f t="shared" ca="1" si="61"/>
        <v/>
      </c>
      <c r="Q90" s="76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1" ht="15.6">
      <c r="A91" s="31"/>
      <c r="B91" s="214">
        <f t="shared" si="50"/>
        <v>2016</v>
      </c>
      <c r="C91" s="354">
        <f t="shared" si="52"/>
        <v>11</v>
      </c>
      <c r="D91" s="86">
        <f t="shared" ref="D91:P91" si="62">IFERROR(D36*(D56-D$58)^2,"")</f>
        <v>1804621.3557222143</v>
      </c>
      <c r="E91" s="77">
        <f t="shared" si="62"/>
        <v>1781.2909200329593</v>
      </c>
      <c r="F91" s="77" t="str">
        <f t="shared" si="62"/>
        <v/>
      </c>
      <c r="G91" s="77" t="str">
        <f t="shared" si="62"/>
        <v/>
      </c>
      <c r="H91" s="77" t="str">
        <f t="shared" si="62"/>
        <v/>
      </c>
      <c r="I91" s="77" t="str">
        <f t="shared" si="62"/>
        <v/>
      </c>
      <c r="J91" s="77" t="str">
        <f t="shared" si="62"/>
        <v/>
      </c>
      <c r="K91" s="77" t="str">
        <f t="shared" si="62"/>
        <v/>
      </c>
      <c r="L91" s="77" t="str">
        <f t="shared" si="62"/>
        <v/>
      </c>
      <c r="M91" s="77" t="str">
        <f t="shared" si="62"/>
        <v/>
      </c>
      <c r="N91" s="77" t="str">
        <f t="shared" si="62"/>
        <v/>
      </c>
      <c r="O91" s="77" t="str">
        <f t="shared" si="62"/>
        <v/>
      </c>
      <c r="P91" s="229" t="str">
        <f t="shared" ca="1" si="62"/>
        <v/>
      </c>
      <c r="Q91" s="76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1" ht="15.6">
      <c r="A92" s="31"/>
      <c r="B92" s="164">
        <f>B38-1</f>
        <v>2017</v>
      </c>
      <c r="C92" s="354">
        <f t="shared" si="52"/>
        <v>12</v>
      </c>
      <c r="D92" s="89">
        <f t="shared" ref="D92:P92" si="63">IFERROR(D37*(D57-D$58)^2,"")</f>
        <v>100654.42565187432</v>
      </c>
      <c r="E92" s="91" t="str">
        <f t="shared" si="63"/>
        <v/>
      </c>
      <c r="F92" s="91" t="str">
        <f t="shared" si="63"/>
        <v/>
      </c>
      <c r="G92" s="91" t="str">
        <f t="shared" si="63"/>
        <v/>
      </c>
      <c r="H92" s="91" t="str">
        <f t="shared" si="63"/>
        <v/>
      </c>
      <c r="I92" s="91" t="str">
        <f t="shared" si="63"/>
        <v/>
      </c>
      <c r="J92" s="91" t="str">
        <f t="shared" si="63"/>
        <v/>
      </c>
      <c r="K92" s="91" t="str">
        <f t="shared" si="63"/>
        <v/>
      </c>
      <c r="L92" s="91" t="str">
        <f t="shared" si="63"/>
        <v/>
      </c>
      <c r="M92" s="91" t="str">
        <f t="shared" si="63"/>
        <v/>
      </c>
      <c r="N92" s="91" t="str">
        <f t="shared" si="63"/>
        <v/>
      </c>
      <c r="O92" s="91" t="str">
        <f t="shared" si="63"/>
        <v/>
      </c>
      <c r="P92" s="230" t="str">
        <f t="shared" ca="1" si="63"/>
        <v/>
      </c>
      <c r="Q92" s="76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1" ht="16.149999999999999">
      <c r="A93" s="31"/>
      <c r="B93" s="257" t="s">
        <v>168</v>
      </c>
      <c r="C93" s="96"/>
      <c r="D93" s="98">
        <f t="shared" ref="D93:P93" si="64">IF($J$1-1-D25&lt;=0,0,SUM(D81:D92)/($J$1-1-D25))</f>
        <v>699459.97650718049</v>
      </c>
      <c r="E93" s="98">
        <f t="shared" si="64"/>
        <v>129399.47778273835</v>
      </c>
      <c r="F93" s="98">
        <f t="shared" si="64"/>
        <v>7647.5871512285121</v>
      </c>
      <c r="G93" s="98">
        <f t="shared" si="64"/>
        <v>28096.051515404903</v>
      </c>
      <c r="H93" s="98">
        <f t="shared" si="64"/>
        <v>5044.2889022169429</v>
      </c>
      <c r="I93" s="98">
        <f t="shared" si="64"/>
        <v>2330.0757215753533</v>
      </c>
      <c r="J93" s="98">
        <f t="shared" si="64"/>
        <v>2970.7036253169645</v>
      </c>
      <c r="K93" s="98">
        <f t="shared" si="64"/>
        <v>7935.0720133638069</v>
      </c>
      <c r="L93" s="98">
        <f t="shared" si="64"/>
        <v>3867.42064350277</v>
      </c>
      <c r="M93" s="99">
        <f t="shared" si="64"/>
        <v>1590.1234985169917</v>
      </c>
      <c r="N93" s="99">
        <f t="shared" si="64"/>
        <v>110.1101518685509</v>
      </c>
      <c r="O93" s="99">
        <f t="shared" si="64"/>
        <v>0</v>
      </c>
      <c r="P93" s="231">
        <f t="shared" si="64"/>
        <v>0</v>
      </c>
      <c r="Q93" s="76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1" ht="16.149999999999999">
      <c r="A94" s="31"/>
      <c r="B94" s="257" t="s">
        <v>169</v>
      </c>
      <c r="C94" s="96"/>
      <c r="D94" s="99">
        <f t="shared" ref="D94:P94" si="65">IF(D25=$J$1-1,IF(ISERROR(MIN(C94^2/B94,MIN(C94,B94))),0,MIN(C94^2/B94,MIN(C94,B94))),D93)</f>
        <v>699459.97650718049</v>
      </c>
      <c r="E94" s="99">
        <f t="shared" si="65"/>
        <v>129399.47778273835</v>
      </c>
      <c r="F94" s="99">
        <f t="shared" si="65"/>
        <v>7647.5871512285121</v>
      </c>
      <c r="G94" s="99">
        <f t="shared" si="65"/>
        <v>28096.051515404903</v>
      </c>
      <c r="H94" s="99">
        <f t="shared" si="65"/>
        <v>5044.2889022169429</v>
      </c>
      <c r="I94" s="99">
        <f t="shared" si="65"/>
        <v>2330.0757215753533</v>
      </c>
      <c r="J94" s="99">
        <f t="shared" si="65"/>
        <v>2970.7036253169645</v>
      </c>
      <c r="K94" s="99">
        <f t="shared" si="65"/>
        <v>7935.0720133638069</v>
      </c>
      <c r="L94" s="99">
        <f t="shared" si="65"/>
        <v>3867.42064350277</v>
      </c>
      <c r="M94" s="100">
        <f t="shared" si="65"/>
        <v>1590.1234985169917</v>
      </c>
      <c r="N94" s="100">
        <f t="shared" si="65"/>
        <v>110.1101518685509</v>
      </c>
      <c r="O94" s="100">
        <f t="shared" si="65"/>
        <v>7.6247194358317856</v>
      </c>
      <c r="P94" s="196">
        <f t="shared" si="65"/>
        <v>0</v>
      </c>
      <c r="Q94" s="76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1" ht="18" customHeight="1">
      <c r="A95" s="31"/>
      <c r="B95" s="75"/>
      <c r="C95" s="83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76"/>
    </row>
    <row r="96" spans="1:31" ht="18" customHeight="1">
      <c r="A96" s="31"/>
      <c r="B96" s="233" t="str">
        <f>$B$1</f>
        <v>Study 7</v>
      </c>
      <c r="C96" s="234"/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5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76"/>
    </row>
    <row r="97" spans="1:31" ht="15.6">
      <c r="A97" s="63"/>
      <c r="B97" s="233" t="s">
        <v>189</v>
      </c>
      <c r="C97" s="234"/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5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6"/>
    </row>
    <row r="98" spans="1:31" ht="15.6">
      <c r="A98" s="31"/>
      <c r="B98" s="7" t="s">
        <v>33</v>
      </c>
      <c r="C98" s="227" t="s">
        <v>34</v>
      </c>
      <c r="D98" s="65">
        <v>1</v>
      </c>
      <c r="E98" s="67">
        <f>+D98+1</f>
        <v>2</v>
      </c>
      <c r="F98" s="67">
        <f t="shared" ref="F98:P98" si="66">+E98+1</f>
        <v>3</v>
      </c>
      <c r="G98" s="67">
        <f t="shared" si="66"/>
        <v>4</v>
      </c>
      <c r="H98" s="67">
        <f t="shared" si="66"/>
        <v>5</v>
      </c>
      <c r="I98" s="67">
        <f t="shared" si="66"/>
        <v>6</v>
      </c>
      <c r="J98" s="67">
        <f t="shared" si="66"/>
        <v>7</v>
      </c>
      <c r="K98" s="67">
        <f t="shared" si="66"/>
        <v>8</v>
      </c>
      <c r="L98" s="67">
        <f t="shared" si="66"/>
        <v>9</v>
      </c>
      <c r="M98" s="67">
        <f t="shared" si="66"/>
        <v>10</v>
      </c>
      <c r="N98" s="67">
        <f t="shared" si="66"/>
        <v>11</v>
      </c>
      <c r="O98" s="67">
        <f t="shared" si="66"/>
        <v>12</v>
      </c>
      <c r="P98" s="67">
        <f t="shared" si="66"/>
        <v>13</v>
      </c>
      <c r="Q98" s="95" t="s">
        <v>72</v>
      </c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1" ht="15.6">
      <c r="A99" s="31"/>
      <c r="B99" s="214">
        <f t="shared" ref="B99:B109" si="67">B100-1</f>
        <v>2006</v>
      </c>
      <c r="C99" s="354">
        <v>1</v>
      </c>
      <c r="D99" s="114" t="str">
        <f t="shared" ref="D99:P111" si="68">IFERROR(D$94/D$58^2/D64,"")</f>
        <v/>
      </c>
      <c r="E99" s="136" t="str">
        <f t="shared" si="68"/>
        <v/>
      </c>
      <c r="F99" s="136" t="str">
        <f t="shared" si="68"/>
        <v/>
      </c>
      <c r="G99" s="136" t="str">
        <f t="shared" si="68"/>
        <v/>
      </c>
      <c r="H99" s="136" t="str">
        <f t="shared" si="68"/>
        <v/>
      </c>
      <c r="I99" s="136" t="str">
        <f t="shared" si="68"/>
        <v/>
      </c>
      <c r="J99" s="136" t="str">
        <f t="shared" si="68"/>
        <v/>
      </c>
      <c r="K99" s="136" t="str">
        <f t="shared" si="68"/>
        <v/>
      </c>
      <c r="L99" s="136" t="str">
        <f t="shared" si="68"/>
        <v/>
      </c>
      <c r="M99" s="136" t="str">
        <f t="shared" si="68"/>
        <v/>
      </c>
      <c r="N99" s="136" t="str">
        <f t="shared" si="68"/>
        <v/>
      </c>
      <c r="O99" s="136" t="str">
        <f t="shared" si="68"/>
        <v/>
      </c>
      <c r="P99" s="136">
        <f t="shared" ca="1" si="68"/>
        <v>0</v>
      </c>
      <c r="Q99" s="292">
        <f t="shared" ref="Q99:Q111" ca="1" si="69">SUM(D99:P99)</f>
        <v>0</v>
      </c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1" ht="15.6">
      <c r="A100" s="31"/>
      <c r="B100" s="214">
        <f t="shared" si="67"/>
        <v>2007</v>
      </c>
      <c r="C100" s="354">
        <f t="shared" ref="C100:C111" si="70">C99+1</f>
        <v>2</v>
      </c>
      <c r="D100" s="114" t="str">
        <f t="shared" si="68"/>
        <v/>
      </c>
      <c r="E100" s="136" t="str">
        <f t="shared" si="68"/>
        <v/>
      </c>
      <c r="F100" s="136" t="str">
        <f t="shared" si="68"/>
        <v/>
      </c>
      <c r="G100" s="136" t="str">
        <f t="shared" si="68"/>
        <v/>
      </c>
      <c r="H100" s="136" t="str">
        <f t="shared" si="68"/>
        <v/>
      </c>
      <c r="I100" s="136" t="str">
        <f t="shared" si="68"/>
        <v/>
      </c>
      <c r="J100" s="136" t="str">
        <f t="shared" si="68"/>
        <v/>
      </c>
      <c r="K100" s="136" t="str">
        <f t="shared" si="68"/>
        <v/>
      </c>
      <c r="L100" s="136" t="str">
        <f t="shared" si="68"/>
        <v/>
      </c>
      <c r="M100" s="136" t="str">
        <f t="shared" si="68"/>
        <v/>
      </c>
      <c r="N100" s="136" t="str">
        <f t="shared" si="68"/>
        <v/>
      </c>
      <c r="O100" s="136">
        <f t="shared" si="68"/>
        <v>1.3529929463308972E-5</v>
      </c>
      <c r="P100" s="136">
        <f t="shared" ca="1" si="68"/>
        <v>0</v>
      </c>
      <c r="Q100" s="292">
        <f t="shared" ca="1" si="69"/>
        <v>1.3529929463308972E-5</v>
      </c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1" ht="15.6">
      <c r="A101" s="31"/>
      <c r="B101" s="214">
        <f t="shared" si="67"/>
        <v>2008</v>
      </c>
      <c r="C101" s="354">
        <f t="shared" si="70"/>
        <v>3</v>
      </c>
      <c r="D101" s="114" t="str">
        <f t="shared" si="68"/>
        <v/>
      </c>
      <c r="E101" s="136" t="str">
        <f t="shared" si="68"/>
        <v/>
      </c>
      <c r="F101" s="136" t="str">
        <f t="shared" si="68"/>
        <v/>
      </c>
      <c r="G101" s="136" t="str">
        <f t="shared" si="68"/>
        <v/>
      </c>
      <c r="H101" s="136" t="str">
        <f t="shared" si="68"/>
        <v/>
      </c>
      <c r="I101" s="136" t="str">
        <f t="shared" si="68"/>
        <v/>
      </c>
      <c r="J101" s="136" t="str">
        <f t="shared" si="68"/>
        <v/>
      </c>
      <c r="K101" s="136" t="str">
        <f t="shared" si="68"/>
        <v/>
      </c>
      <c r="L101" s="136" t="str">
        <f t="shared" si="68"/>
        <v/>
      </c>
      <c r="M101" s="136" t="str">
        <f t="shared" si="68"/>
        <v/>
      </c>
      <c r="N101" s="136">
        <f t="shared" si="68"/>
        <v>1.0637383125825181E-4</v>
      </c>
      <c r="O101" s="136">
        <f t="shared" ca="1" si="68"/>
        <v>7.4392761531120162E-6</v>
      </c>
      <c r="P101" s="136">
        <f t="shared" ca="1" si="68"/>
        <v>0</v>
      </c>
      <c r="Q101" s="292">
        <f t="shared" ca="1" si="69"/>
        <v>1.1381310741136384E-4</v>
      </c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1" ht="15.6">
      <c r="A102" s="31"/>
      <c r="B102" s="214">
        <f t="shared" si="67"/>
        <v>2009</v>
      </c>
      <c r="C102" s="354">
        <f t="shared" si="70"/>
        <v>4</v>
      </c>
      <c r="D102" s="114" t="str">
        <f t="shared" si="68"/>
        <v/>
      </c>
      <c r="E102" s="136" t="str">
        <f t="shared" si="68"/>
        <v/>
      </c>
      <c r="F102" s="136" t="str">
        <f t="shared" si="68"/>
        <v/>
      </c>
      <c r="G102" s="136" t="str">
        <f t="shared" si="68"/>
        <v/>
      </c>
      <c r="H102" s="136" t="str">
        <f t="shared" si="68"/>
        <v/>
      </c>
      <c r="I102" s="136" t="str">
        <f t="shared" si="68"/>
        <v/>
      </c>
      <c r="J102" s="136" t="str">
        <f t="shared" si="68"/>
        <v/>
      </c>
      <c r="K102" s="136" t="str">
        <f t="shared" si="68"/>
        <v/>
      </c>
      <c r="L102" s="136" t="str">
        <f t="shared" si="68"/>
        <v/>
      </c>
      <c r="M102" s="136">
        <f t="shared" si="68"/>
        <v>1.7228689713132698E-3</v>
      </c>
      <c r="N102" s="136">
        <f t="shared" ca="1" si="68"/>
        <v>1.1945270144581866E-4</v>
      </c>
      <c r="O102" s="136">
        <f t="shared" ca="1" si="68"/>
        <v>8.3539496770898984E-6</v>
      </c>
      <c r="P102" s="136">
        <f t="shared" ca="1" si="68"/>
        <v>0</v>
      </c>
      <c r="Q102" s="292">
        <f t="shared" ca="1" si="69"/>
        <v>1.8506756224361783E-3</v>
      </c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1" ht="15.6">
      <c r="A103" s="31"/>
      <c r="B103" s="214">
        <f t="shared" si="67"/>
        <v>2010</v>
      </c>
      <c r="C103" s="354">
        <f t="shared" si="70"/>
        <v>5</v>
      </c>
      <c r="D103" s="114" t="str">
        <f t="shared" si="68"/>
        <v/>
      </c>
      <c r="E103" s="136" t="str">
        <f t="shared" si="68"/>
        <v/>
      </c>
      <c r="F103" s="136" t="str">
        <f t="shared" si="68"/>
        <v/>
      </c>
      <c r="G103" s="136" t="str">
        <f t="shared" si="68"/>
        <v/>
      </c>
      <c r="H103" s="136" t="str">
        <f t="shared" si="68"/>
        <v/>
      </c>
      <c r="I103" s="136" t="str">
        <f t="shared" si="68"/>
        <v/>
      </c>
      <c r="J103" s="136" t="str">
        <f t="shared" si="68"/>
        <v/>
      </c>
      <c r="K103" s="136" t="str">
        <f t="shared" si="68"/>
        <v/>
      </c>
      <c r="L103" s="136">
        <f t="shared" si="68"/>
        <v>2.8662326817669764E-3</v>
      </c>
      <c r="M103" s="136">
        <f t="shared" ca="1" si="68"/>
        <v>1.1343443243267185E-3</v>
      </c>
      <c r="N103" s="136">
        <f t="shared" ca="1" si="68"/>
        <v>7.8648171257778314E-5</v>
      </c>
      <c r="O103" s="136">
        <f t="shared" ca="1" si="68"/>
        <v>5.5002763179921916E-6</v>
      </c>
      <c r="P103" s="136">
        <f t="shared" ca="1" si="68"/>
        <v>0</v>
      </c>
      <c r="Q103" s="292">
        <f t="shared" ca="1" si="69"/>
        <v>4.0847254536694657E-3</v>
      </c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1" ht="15.6">
      <c r="A104" s="31"/>
      <c r="B104" s="214">
        <f t="shared" si="67"/>
        <v>2011</v>
      </c>
      <c r="C104" s="354">
        <f t="shared" si="70"/>
        <v>6</v>
      </c>
      <c r="D104" s="114" t="str">
        <f t="shared" si="68"/>
        <v/>
      </c>
      <c r="E104" s="136" t="str">
        <f t="shared" si="68"/>
        <v/>
      </c>
      <c r="F104" s="136" t="str">
        <f t="shared" si="68"/>
        <v/>
      </c>
      <c r="G104" s="136" t="str">
        <f t="shared" si="68"/>
        <v/>
      </c>
      <c r="H104" s="136" t="str">
        <f t="shared" si="68"/>
        <v/>
      </c>
      <c r="I104" s="136" t="str">
        <f t="shared" si="68"/>
        <v/>
      </c>
      <c r="J104" s="136" t="str">
        <f t="shared" si="68"/>
        <v/>
      </c>
      <c r="K104" s="136">
        <f t="shared" si="68"/>
        <v>1.3280418822085428E-2</v>
      </c>
      <c r="L104" s="136">
        <f t="shared" ca="1" si="68"/>
        <v>5.8866396596779771E-3</v>
      </c>
      <c r="M104" s="136">
        <f t="shared" ca="1" si="68"/>
        <v>2.3297048874607569E-3</v>
      </c>
      <c r="N104" s="136">
        <f t="shared" ca="1" si="68"/>
        <v>1.6152681777453225E-4</v>
      </c>
      <c r="O104" s="136">
        <f t="shared" ca="1" si="68"/>
        <v>1.1296411808660245E-5</v>
      </c>
      <c r="P104" s="136">
        <f t="shared" ca="1" si="68"/>
        <v>0</v>
      </c>
      <c r="Q104" s="292">
        <f t="shared" ca="1" si="69"/>
        <v>2.1669586598807352E-2</v>
      </c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1" ht="15.6">
      <c r="A105" s="31"/>
      <c r="B105" s="214">
        <f t="shared" si="67"/>
        <v>2012</v>
      </c>
      <c r="C105" s="354">
        <f t="shared" si="70"/>
        <v>7</v>
      </c>
      <c r="D105" s="114" t="str">
        <f t="shared" si="68"/>
        <v/>
      </c>
      <c r="E105" s="136" t="str">
        <f t="shared" si="68"/>
        <v/>
      </c>
      <c r="F105" s="136" t="str">
        <f t="shared" si="68"/>
        <v/>
      </c>
      <c r="G105" s="136" t="str">
        <f t="shared" si="68"/>
        <v/>
      </c>
      <c r="H105" s="136" t="str">
        <f t="shared" si="68"/>
        <v/>
      </c>
      <c r="I105" s="136" t="str">
        <f t="shared" si="68"/>
        <v/>
      </c>
      <c r="J105" s="136">
        <f t="shared" si="68"/>
        <v>6.6855484878852595E-3</v>
      </c>
      <c r="K105" s="136">
        <f t="shared" ca="1" si="68"/>
        <v>1.7320345381751118E-2</v>
      </c>
      <c r="L105" s="136">
        <f t="shared" ca="1" si="68"/>
        <v>7.6773657073208046E-3</v>
      </c>
      <c r="M105" s="136">
        <f t="shared" ca="1" si="68"/>
        <v>3.0384051759926012E-3</v>
      </c>
      <c r="N105" s="136">
        <f t="shared" ca="1" si="68"/>
        <v>2.1066355735840792E-4</v>
      </c>
      <c r="O105" s="136">
        <f t="shared" ca="1" si="68"/>
        <v>1.4732799975788943E-5</v>
      </c>
      <c r="P105" s="136">
        <f t="shared" ca="1" si="68"/>
        <v>0</v>
      </c>
      <c r="Q105" s="292">
        <f t="shared" ca="1" si="69"/>
        <v>3.4947061110283985E-2</v>
      </c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1" ht="15.6">
      <c r="A106" s="31"/>
      <c r="B106" s="214">
        <f t="shared" si="67"/>
        <v>2013</v>
      </c>
      <c r="C106" s="354">
        <f t="shared" si="70"/>
        <v>8</v>
      </c>
      <c r="D106" s="114" t="str">
        <f t="shared" si="68"/>
        <v/>
      </c>
      <c r="E106" s="136" t="str">
        <f t="shared" si="68"/>
        <v/>
      </c>
      <c r="F106" s="136" t="str">
        <f t="shared" si="68"/>
        <v/>
      </c>
      <c r="G106" s="136" t="str">
        <f t="shared" si="68"/>
        <v/>
      </c>
      <c r="H106" s="136" t="str">
        <f t="shared" si="68"/>
        <v/>
      </c>
      <c r="I106" s="136">
        <f t="shared" si="68"/>
        <v>5.2055319970253037E-3</v>
      </c>
      <c r="J106" s="136">
        <f t="shared" ca="1" si="68"/>
        <v>5.5451275676887141E-3</v>
      </c>
      <c r="K106" s="136">
        <f t="shared" ca="1" si="68"/>
        <v>1.4365840713335109E-2</v>
      </c>
      <c r="L106" s="136">
        <f t="shared" ca="1" si="68"/>
        <v>6.367760597060409E-3</v>
      </c>
      <c r="M106" s="136">
        <f t="shared" ca="1" si="68"/>
        <v>2.5201139941973612E-3</v>
      </c>
      <c r="N106" s="136">
        <f t="shared" ca="1" si="68"/>
        <v>1.7472856588091041E-4</v>
      </c>
      <c r="O106" s="136">
        <f t="shared" ca="1" si="68"/>
        <v>1.2219678825608571E-5</v>
      </c>
      <c r="P106" s="136">
        <f t="shared" ca="1" si="68"/>
        <v>0</v>
      </c>
      <c r="Q106" s="292">
        <f t="shared" ca="1" si="69"/>
        <v>3.4191323114013412E-2</v>
      </c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1" ht="15.6">
      <c r="A107" s="31"/>
      <c r="B107" s="214">
        <f t="shared" si="67"/>
        <v>2014</v>
      </c>
      <c r="C107" s="354">
        <f t="shared" si="70"/>
        <v>9</v>
      </c>
      <c r="D107" s="114" t="str">
        <f t="shared" si="68"/>
        <v/>
      </c>
      <c r="E107" s="136" t="str">
        <f t="shared" si="68"/>
        <v/>
      </c>
      <c r="F107" s="136" t="str">
        <f t="shared" si="68"/>
        <v/>
      </c>
      <c r="G107" s="136" t="str">
        <f t="shared" si="68"/>
        <v/>
      </c>
      <c r="H107" s="136">
        <f t="shared" si="68"/>
        <v>1.9071787674298145E-2</v>
      </c>
      <c r="I107" s="136">
        <f t="shared" ca="1" si="68"/>
        <v>8.0656508484399109E-3</v>
      </c>
      <c r="J107" s="136">
        <f t="shared" ca="1" si="68"/>
        <v>8.5918332452080051E-3</v>
      </c>
      <c r="K107" s="136">
        <f t="shared" ca="1" si="68"/>
        <v>2.2258984365916425E-2</v>
      </c>
      <c r="L107" s="136">
        <f t="shared" ca="1" si="68"/>
        <v>9.8664523994266545E-3</v>
      </c>
      <c r="M107" s="136">
        <f t="shared" ca="1" si="68"/>
        <v>3.9047612399806058E-3</v>
      </c>
      <c r="N107" s="136">
        <f t="shared" ca="1" si="68"/>
        <v>2.7073113880567769E-4</v>
      </c>
      <c r="O107" s="136">
        <f t="shared" ca="1" si="68"/>
        <v>1.8933638856461703E-5</v>
      </c>
      <c r="P107" s="136">
        <f t="shared" ca="1" si="68"/>
        <v>0</v>
      </c>
      <c r="Q107" s="292">
        <f t="shared" ca="1" si="69"/>
        <v>7.2049134550931884E-2</v>
      </c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1" ht="15.6">
      <c r="A108" s="31"/>
      <c r="B108" s="214">
        <f t="shared" si="67"/>
        <v>2015</v>
      </c>
      <c r="C108" s="354">
        <f t="shared" si="70"/>
        <v>10</v>
      </c>
      <c r="D108" s="114" t="str">
        <f t="shared" si="68"/>
        <v/>
      </c>
      <c r="E108" s="136" t="str">
        <f t="shared" si="68"/>
        <v/>
      </c>
      <c r="F108" s="136" t="str">
        <f t="shared" si="68"/>
        <v/>
      </c>
      <c r="G108" s="136">
        <f t="shared" si="68"/>
        <v>9.1473129006693826E-2</v>
      </c>
      <c r="H108" s="136">
        <f t="shared" ca="1" si="68"/>
        <v>1.5654528078324303E-2</v>
      </c>
      <c r="I108" s="136">
        <f t="shared" ca="1" si="68"/>
        <v>6.6204573914704834E-3</v>
      </c>
      <c r="J108" s="136">
        <f t="shared" ca="1" si="68"/>
        <v>7.0523590697608076E-3</v>
      </c>
      <c r="K108" s="136">
        <f t="shared" ca="1" si="68"/>
        <v>1.8270646763796028E-2</v>
      </c>
      <c r="L108" s="136">
        <f t="shared" ca="1" si="68"/>
        <v>8.0985935224322791E-3</v>
      </c>
      <c r="M108" s="136">
        <f t="shared" ca="1" si="68"/>
        <v>3.2051108954409191E-3</v>
      </c>
      <c r="N108" s="136">
        <f t="shared" ca="1" si="68"/>
        <v>2.2222186438357374E-4</v>
      </c>
      <c r="O108" s="136">
        <f t="shared" ca="1" si="68"/>
        <v>1.5541132596750107E-5</v>
      </c>
      <c r="P108" s="136">
        <f t="shared" ca="1" si="68"/>
        <v>0</v>
      </c>
      <c r="Q108" s="292">
        <f t="shared" ca="1" si="69"/>
        <v>0.15061258772489897</v>
      </c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1" ht="15.6">
      <c r="A109" s="31"/>
      <c r="B109" s="214">
        <f t="shared" si="67"/>
        <v>2016</v>
      </c>
      <c r="C109" s="354">
        <f t="shared" si="70"/>
        <v>11</v>
      </c>
      <c r="D109" s="114" t="str">
        <f t="shared" si="68"/>
        <v/>
      </c>
      <c r="E109" s="136" t="str">
        <f t="shared" si="68"/>
        <v/>
      </c>
      <c r="F109" s="136">
        <f t="shared" si="68"/>
        <v>3.1689122304446184E-2</v>
      </c>
      <c r="G109" s="136">
        <f t="shared" ca="1" si="68"/>
        <v>9.1256814346926673E-2</v>
      </c>
      <c r="H109" s="136">
        <f t="shared" ca="1" si="68"/>
        <v>1.5617508420728133E-2</v>
      </c>
      <c r="I109" s="136">
        <f t="shared" ca="1" si="68"/>
        <v>6.604801405896467E-3</v>
      </c>
      <c r="J109" s="136">
        <f t="shared" ca="1" si="68"/>
        <v>7.0356817277993288E-3</v>
      </c>
      <c r="K109" s="136">
        <f t="shared" ca="1" si="68"/>
        <v>1.8227440537209556E-2</v>
      </c>
      <c r="L109" s="136">
        <f t="shared" ca="1" si="68"/>
        <v>8.0794420566256461E-3</v>
      </c>
      <c r="M109" s="136">
        <f t="shared" ca="1" si="68"/>
        <v>3.1975314840838138E-3</v>
      </c>
      <c r="N109" s="136">
        <f t="shared" ca="1" si="68"/>
        <v>2.2169635653762E-4</v>
      </c>
      <c r="O109" s="136">
        <f t="shared" ca="1" si="68"/>
        <v>1.5504381095554425E-5</v>
      </c>
      <c r="P109" s="136">
        <f t="shared" ca="1" si="68"/>
        <v>0</v>
      </c>
      <c r="Q109" s="292">
        <f t="shared" ca="1" si="69"/>
        <v>0.18194554302134897</v>
      </c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1" ht="15.6">
      <c r="A110" s="31"/>
      <c r="B110" s="214">
        <f>B111-1</f>
        <v>2017</v>
      </c>
      <c r="C110" s="354">
        <f t="shared" si="70"/>
        <v>12</v>
      </c>
      <c r="D110" s="114" t="str">
        <f t="shared" si="68"/>
        <v/>
      </c>
      <c r="E110" s="136">
        <f t="shared" si="68"/>
        <v>0.38200152337362525</v>
      </c>
      <c r="F110" s="136">
        <f t="shared" ca="1" si="68"/>
        <v>2.8519437937669947E-2</v>
      </c>
      <c r="G110" s="136">
        <f t="shared" ca="1" si="68"/>
        <v>8.2128909351064094E-2</v>
      </c>
      <c r="H110" s="136">
        <f t="shared" ca="1" si="68"/>
        <v>1.4055377042850474E-2</v>
      </c>
      <c r="I110" s="136">
        <f t="shared" ca="1" si="68"/>
        <v>5.9441603328871844E-3</v>
      </c>
      <c r="J110" s="136">
        <f t="shared" ca="1" si="68"/>
        <v>6.3319421237810194E-3</v>
      </c>
      <c r="K110" s="136">
        <f t="shared" ca="1" si="68"/>
        <v>1.6404252354145544E-2</v>
      </c>
      <c r="L110" s="136">
        <f t="shared" ca="1" si="68"/>
        <v>7.2713009874876217E-3</v>
      </c>
      <c r="M110" s="136">
        <f t="shared" ca="1" si="68"/>
        <v>2.8777004247062792E-3</v>
      </c>
      <c r="N110" s="136">
        <f t="shared" ca="1" si="68"/>
        <v>1.9952131903618848E-4</v>
      </c>
      <c r="O110" s="136">
        <f t="shared" ca="1" si="68"/>
        <v>1.3953565206651606E-5</v>
      </c>
      <c r="P110" s="136">
        <f t="shared" ca="1" si="68"/>
        <v>0</v>
      </c>
      <c r="Q110" s="292">
        <f t="shared" ca="1" si="69"/>
        <v>0.54574807881246012</v>
      </c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1" ht="15.6">
      <c r="A111" s="31"/>
      <c r="B111" s="164">
        <f>+$B$38</f>
        <v>2018</v>
      </c>
      <c r="C111" s="356">
        <f t="shared" si="70"/>
        <v>13</v>
      </c>
      <c r="D111" s="113">
        <f t="shared" si="68"/>
        <v>3.0977943394263727</v>
      </c>
      <c r="E111" s="137">
        <f t="shared" ca="1" si="68"/>
        <v>0.87995172476760075</v>
      </c>
      <c r="F111" s="137">
        <f t="shared" ca="1" si="68"/>
        <v>6.5695362628462026E-2</v>
      </c>
      <c r="G111" s="137">
        <f t="shared" ca="1" si="68"/>
        <v>0.18918635401897599</v>
      </c>
      <c r="H111" s="137">
        <f t="shared" ca="1" si="68"/>
        <v>3.2376973688187004E-2</v>
      </c>
      <c r="I111" s="137">
        <f t="shared" ca="1" si="68"/>
        <v>1.3692547849091567E-2</v>
      </c>
      <c r="J111" s="137">
        <f t="shared" ca="1" si="68"/>
        <v>1.4585814589802315E-2</v>
      </c>
      <c r="K111" s="137">
        <f t="shared" ca="1" si="68"/>
        <v>3.7787676931421335E-2</v>
      </c>
      <c r="L111" s="137">
        <f t="shared" ca="1" si="68"/>
        <v>1.6749655312201454E-2</v>
      </c>
      <c r="M111" s="137">
        <f t="shared" ca="1" si="68"/>
        <v>6.6288674184370594E-3</v>
      </c>
      <c r="N111" s="137">
        <f t="shared" ca="1" si="68"/>
        <v>4.5960321640414346E-4</v>
      </c>
      <c r="O111" s="137">
        <f t="shared" ca="1" si="68"/>
        <v>3.2142447134277607E-5</v>
      </c>
      <c r="P111" s="137">
        <f t="shared" ca="1" si="68"/>
        <v>0</v>
      </c>
      <c r="Q111" s="293">
        <f t="shared" ca="1" si="69"/>
        <v>4.3549410622940901</v>
      </c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1" ht="15.6">
      <c r="A112" s="31"/>
      <c r="B112" s="75"/>
      <c r="C112" s="83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76"/>
    </row>
    <row r="113" spans="1:31" ht="15.6">
      <c r="A113" s="31"/>
      <c r="B113" s="263" t="str">
        <f>$B$1</f>
        <v>Study 7</v>
      </c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5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76"/>
    </row>
    <row r="114" spans="1:31" ht="15.6">
      <c r="A114" s="63"/>
      <c r="B114" s="263" t="s">
        <v>190</v>
      </c>
      <c r="C114" s="264"/>
      <c r="D114" s="264"/>
      <c r="E114" s="264"/>
      <c r="F114" s="264"/>
      <c r="G114" s="264"/>
      <c r="H114" s="264"/>
      <c r="I114" s="264"/>
      <c r="J114" s="264"/>
      <c r="K114" s="264"/>
      <c r="L114" s="264"/>
      <c r="M114" s="264"/>
      <c r="N114" s="264"/>
      <c r="O114" s="264"/>
      <c r="P114" s="264"/>
      <c r="Q114" s="265"/>
      <c r="R114" s="79"/>
      <c r="S114" s="79"/>
      <c r="T114" s="79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6"/>
    </row>
    <row r="115" spans="1:31" ht="15.6">
      <c r="A115" s="31"/>
      <c r="B115" s="7" t="s">
        <v>33</v>
      </c>
      <c r="C115" s="227" t="s">
        <v>34</v>
      </c>
      <c r="D115" s="65">
        <v>1</v>
      </c>
      <c r="E115" s="67">
        <f>+D115+1</f>
        <v>2</v>
      </c>
      <c r="F115" s="67">
        <f t="shared" ref="F115:P115" si="71">+E115+1</f>
        <v>3</v>
      </c>
      <c r="G115" s="67">
        <f t="shared" si="71"/>
        <v>4</v>
      </c>
      <c r="H115" s="67">
        <f t="shared" si="71"/>
        <v>5</v>
      </c>
      <c r="I115" s="67">
        <f t="shared" si="71"/>
        <v>6</v>
      </c>
      <c r="J115" s="67">
        <f t="shared" si="71"/>
        <v>7</v>
      </c>
      <c r="K115" s="67">
        <f t="shared" si="71"/>
        <v>8</v>
      </c>
      <c r="L115" s="67">
        <f t="shared" si="71"/>
        <v>9</v>
      </c>
      <c r="M115" s="67">
        <f t="shared" si="71"/>
        <v>10</v>
      </c>
      <c r="N115" s="67">
        <f t="shared" si="71"/>
        <v>11</v>
      </c>
      <c r="O115" s="67">
        <f t="shared" si="71"/>
        <v>12</v>
      </c>
      <c r="P115" s="67">
        <f t="shared" si="71"/>
        <v>13</v>
      </c>
      <c r="Q115" s="95" t="s">
        <v>72</v>
      </c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1" ht="15.6">
      <c r="A116" s="31"/>
      <c r="B116" s="214">
        <f t="shared" ref="B116:B126" si="72">B117-1</f>
        <v>2006</v>
      </c>
      <c r="C116" s="354">
        <v>1</v>
      </c>
      <c r="D116" s="259" t="str">
        <f t="shared" ref="D116:P116" si="73">IF(D99="","",IFERROR(D$94/D$58^2/(D$39-D$40),""))</f>
        <v/>
      </c>
      <c r="E116" s="296" t="str">
        <f t="shared" si="73"/>
        <v/>
      </c>
      <c r="F116" s="296" t="str">
        <f t="shared" si="73"/>
        <v/>
      </c>
      <c r="G116" s="296" t="str">
        <f t="shared" si="73"/>
        <v/>
      </c>
      <c r="H116" s="296" t="str">
        <f t="shared" si="73"/>
        <v/>
      </c>
      <c r="I116" s="296" t="str">
        <f t="shared" si="73"/>
        <v/>
      </c>
      <c r="J116" s="296" t="str">
        <f t="shared" si="73"/>
        <v/>
      </c>
      <c r="K116" s="296" t="str">
        <f t="shared" si="73"/>
        <v/>
      </c>
      <c r="L116" s="296" t="str">
        <f t="shared" si="73"/>
        <v/>
      </c>
      <c r="M116" s="296" t="str">
        <f t="shared" si="73"/>
        <v/>
      </c>
      <c r="N116" s="296" t="str">
        <f t="shared" si="73"/>
        <v/>
      </c>
      <c r="O116" s="296" t="str">
        <f t="shared" si="73"/>
        <v/>
      </c>
      <c r="P116" s="296" t="str">
        <f t="shared" ca="1" si="73"/>
        <v/>
      </c>
      <c r="Q116" s="292">
        <f t="shared" ref="Q116:Q128" ca="1" si="74">SUM(D116:P116)</f>
        <v>0</v>
      </c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1" ht="15.6">
      <c r="A117" s="31"/>
      <c r="B117" s="214">
        <f t="shared" si="72"/>
        <v>2007</v>
      </c>
      <c r="C117" s="354">
        <f t="shared" ref="C117:C128" si="75">C116+1</f>
        <v>2</v>
      </c>
      <c r="D117" s="259" t="str">
        <f t="shared" ref="D117:P117" si="76">IF(D100="","",IFERROR(D$94/D$58^2/(D$39-D$40),""))</f>
        <v/>
      </c>
      <c r="E117" s="296" t="str">
        <f t="shared" si="76"/>
        <v/>
      </c>
      <c r="F117" s="296" t="str">
        <f t="shared" si="76"/>
        <v/>
      </c>
      <c r="G117" s="296" t="str">
        <f t="shared" si="76"/>
        <v/>
      </c>
      <c r="H117" s="296" t="str">
        <f t="shared" si="76"/>
        <v/>
      </c>
      <c r="I117" s="296" t="str">
        <f t="shared" si="76"/>
        <v/>
      </c>
      <c r="J117" s="296" t="str">
        <f t="shared" si="76"/>
        <v/>
      </c>
      <c r="K117" s="296" t="str">
        <f t="shared" si="76"/>
        <v/>
      </c>
      <c r="L117" s="296" t="str">
        <f t="shared" si="76"/>
        <v/>
      </c>
      <c r="M117" s="296" t="str">
        <f t="shared" si="76"/>
        <v/>
      </c>
      <c r="N117" s="296" t="str">
        <f t="shared" si="76"/>
        <v/>
      </c>
      <c r="O117" s="296">
        <f t="shared" ca="1" si="76"/>
        <v>1.8716180360116502E-5</v>
      </c>
      <c r="P117" s="296" t="str">
        <f t="shared" ca="1" si="76"/>
        <v/>
      </c>
      <c r="Q117" s="292">
        <f t="shared" ca="1" si="74"/>
        <v>1.8716180360116502E-5</v>
      </c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1" ht="15.6">
      <c r="A118" s="31"/>
      <c r="B118" s="214">
        <f t="shared" si="72"/>
        <v>2008</v>
      </c>
      <c r="C118" s="354">
        <f t="shared" si="75"/>
        <v>3</v>
      </c>
      <c r="D118" s="259" t="str">
        <f t="shared" ref="D118:P118" si="77">IF(D101="","",IFERROR(D$94/D$58^2/(D$39-D$40),""))</f>
        <v/>
      </c>
      <c r="E118" s="296" t="str">
        <f t="shared" si="77"/>
        <v/>
      </c>
      <c r="F118" s="296" t="str">
        <f t="shared" si="77"/>
        <v/>
      </c>
      <c r="G118" s="296" t="str">
        <f t="shared" si="77"/>
        <v/>
      </c>
      <c r="H118" s="296" t="str">
        <f t="shared" si="77"/>
        <v/>
      </c>
      <c r="I118" s="296" t="str">
        <f t="shared" si="77"/>
        <v/>
      </c>
      <c r="J118" s="296" t="str">
        <f t="shared" si="77"/>
        <v/>
      </c>
      <c r="K118" s="296" t="str">
        <f t="shared" si="77"/>
        <v/>
      </c>
      <c r="L118" s="296" t="str">
        <f t="shared" si="77"/>
        <v/>
      </c>
      <c r="M118" s="296" t="str">
        <f t="shared" si="77"/>
        <v/>
      </c>
      <c r="N118" s="296">
        <f t="shared" ca="1" si="77"/>
        <v>1.1228960300003368E-4</v>
      </c>
      <c r="O118" s="296">
        <f t="shared" ca="1" si="77"/>
        <v>1.8716180360116502E-5</v>
      </c>
      <c r="P118" s="296" t="str">
        <f t="shared" ca="1" si="77"/>
        <v/>
      </c>
      <c r="Q118" s="292">
        <f t="shared" ca="1" si="74"/>
        <v>1.3100578336015017E-4</v>
      </c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1" ht="15.6">
      <c r="A119" s="31"/>
      <c r="B119" s="214">
        <f t="shared" si="72"/>
        <v>2009</v>
      </c>
      <c r="C119" s="354">
        <f t="shared" si="75"/>
        <v>4</v>
      </c>
      <c r="D119" s="259" t="str">
        <f t="shared" ref="D119:P119" si="78">IF(D102="","",IFERROR(D$94/D$58^2/(D$39-D$40),""))</f>
        <v/>
      </c>
      <c r="E119" s="296" t="str">
        <f t="shared" si="78"/>
        <v/>
      </c>
      <c r="F119" s="296" t="str">
        <f t="shared" si="78"/>
        <v/>
      </c>
      <c r="G119" s="296" t="str">
        <f t="shared" si="78"/>
        <v/>
      </c>
      <c r="H119" s="296" t="str">
        <f t="shared" si="78"/>
        <v/>
      </c>
      <c r="I119" s="296" t="str">
        <f t="shared" si="78"/>
        <v/>
      </c>
      <c r="J119" s="296" t="str">
        <f t="shared" si="78"/>
        <v/>
      </c>
      <c r="K119" s="296" t="str">
        <f t="shared" si="78"/>
        <v/>
      </c>
      <c r="L119" s="296" t="str">
        <f t="shared" si="78"/>
        <v/>
      </c>
      <c r="M119" s="296">
        <f t="shared" ca="1" si="78"/>
        <v>7.8786980545426434E-4</v>
      </c>
      <c r="N119" s="296">
        <f t="shared" ca="1" si="78"/>
        <v>1.1228960300003368E-4</v>
      </c>
      <c r="O119" s="296">
        <f t="shared" ca="1" si="78"/>
        <v>1.8716180360116502E-5</v>
      </c>
      <c r="P119" s="296" t="str">
        <f t="shared" ca="1" si="78"/>
        <v/>
      </c>
      <c r="Q119" s="292">
        <f t="shared" ca="1" si="74"/>
        <v>9.1887558881441453E-4</v>
      </c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1" ht="15.6">
      <c r="A120" s="31"/>
      <c r="B120" s="214">
        <f t="shared" si="72"/>
        <v>2010</v>
      </c>
      <c r="C120" s="354">
        <f t="shared" si="75"/>
        <v>5</v>
      </c>
      <c r="D120" s="259" t="str">
        <f t="shared" ref="D120:P120" si="79">IF(D103="","",IFERROR(D$94/D$58^2/(D$39-D$40),""))</f>
        <v/>
      </c>
      <c r="E120" s="296" t="str">
        <f t="shared" si="79"/>
        <v/>
      </c>
      <c r="F120" s="296" t="str">
        <f t="shared" si="79"/>
        <v/>
      </c>
      <c r="G120" s="296" t="str">
        <f t="shared" si="79"/>
        <v/>
      </c>
      <c r="H120" s="296" t="str">
        <f t="shared" si="79"/>
        <v/>
      </c>
      <c r="I120" s="296" t="str">
        <f t="shared" si="79"/>
        <v/>
      </c>
      <c r="J120" s="296" t="str">
        <f t="shared" si="79"/>
        <v/>
      </c>
      <c r="K120" s="296" t="str">
        <f t="shared" si="79"/>
        <v/>
      </c>
      <c r="L120" s="296">
        <f t="shared" ca="1" si="79"/>
        <v>1.3660661105997858E-3</v>
      </c>
      <c r="M120" s="296">
        <f t="shared" ca="1" si="79"/>
        <v>7.8786980545426434E-4</v>
      </c>
      <c r="N120" s="296">
        <f t="shared" ca="1" si="79"/>
        <v>1.1228960300003368E-4</v>
      </c>
      <c r="O120" s="296">
        <f t="shared" ca="1" si="79"/>
        <v>1.8716180360116502E-5</v>
      </c>
      <c r="P120" s="296" t="str">
        <f t="shared" ca="1" si="79"/>
        <v/>
      </c>
      <c r="Q120" s="292">
        <f t="shared" ca="1" si="74"/>
        <v>2.2849416994142006E-3</v>
      </c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1" ht="15.6">
      <c r="A121" s="31"/>
      <c r="B121" s="214">
        <f t="shared" si="72"/>
        <v>2011</v>
      </c>
      <c r="C121" s="354">
        <f t="shared" si="75"/>
        <v>6</v>
      </c>
      <c r="D121" s="259" t="str">
        <f t="shared" ref="D121:P121" si="80">IF(D104="","",IFERROR(D$94/D$58^2/(D$39-D$40),""))</f>
        <v/>
      </c>
      <c r="E121" s="296" t="str">
        <f t="shared" si="80"/>
        <v/>
      </c>
      <c r="F121" s="296" t="str">
        <f t="shared" si="80"/>
        <v/>
      </c>
      <c r="G121" s="296" t="str">
        <f t="shared" si="80"/>
        <v/>
      </c>
      <c r="H121" s="296" t="str">
        <f t="shared" si="80"/>
        <v/>
      </c>
      <c r="I121" s="296" t="str">
        <f t="shared" si="80"/>
        <v/>
      </c>
      <c r="J121" s="296" t="str">
        <f t="shared" si="80"/>
        <v/>
      </c>
      <c r="K121" s="296">
        <f t="shared" ca="1" si="80"/>
        <v>2.0871379754211512E-3</v>
      </c>
      <c r="L121" s="296">
        <f t="shared" ca="1" si="80"/>
        <v>1.3660661105997858E-3</v>
      </c>
      <c r="M121" s="296">
        <f t="shared" ca="1" si="80"/>
        <v>7.8786980545426434E-4</v>
      </c>
      <c r="N121" s="296">
        <f t="shared" ca="1" si="80"/>
        <v>1.1228960300003368E-4</v>
      </c>
      <c r="O121" s="296">
        <f t="shared" ca="1" si="80"/>
        <v>1.8716180360116502E-5</v>
      </c>
      <c r="P121" s="296" t="str">
        <f t="shared" ca="1" si="80"/>
        <v/>
      </c>
      <c r="Q121" s="292">
        <f t="shared" ca="1" si="74"/>
        <v>4.3720796748353517E-3</v>
      </c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1" ht="15.6">
      <c r="A122" s="31"/>
      <c r="B122" s="214">
        <f t="shared" si="72"/>
        <v>2012</v>
      </c>
      <c r="C122" s="354">
        <f t="shared" si="75"/>
        <v>7</v>
      </c>
      <c r="D122" s="259" t="str">
        <f t="shared" ref="D122:P122" si="81">IF(D105="","",IFERROR(D$94/D$58^2/(D$39-D$40),""))</f>
        <v/>
      </c>
      <c r="E122" s="296" t="str">
        <f t="shared" si="81"/>
        <v/>
      </c>
      <c r="F122" s="296" t="str">
        <f t="shared" si="81"/>
        <v/>
      </c>
      <c r="G122" s="296" t="str">
        <f t="shared" si="81"/>
        <v/>
      </c>
      <c r="H122" s="296" t="str">
        <f t="shared" si="81"/>
        <v/>
      </c>
      <c r="I122" s="296" t="str">
        <f t="shared" si="81"/>
        <v/>
      </c>
      <c r="J122" s="296">
        <f t="shared" ca="1" si="81"/>
        <v>6.9620734325815943E-4</v>
      </c>
      <c r="K122" s="296">
        <f t="shared" ca="1" si="81"/>
        <v>2.0871379754211512E-3</v>
      </c>
      <c r="L122" s="296">
        <f t="shared" ca="1" si="81"/>
        <v>1.3660661105997858E-3</v>
      </c>
      <c r="M122" s="296">
        <f t="shared" ca="1" si="81"/>
        <v>7.8786980545426434E-4</v>
      </c>
      <c r="N122" s="296">
        <f t="shared" ca="1" si="81"/>
        <v>1.1228960300003368E-4</v>
      </c>
      <c r="O122" s="296">
        <f t="shared" ca="1" si="81"/>
        <v>1.8716180360116502E-5</v>
      </c>
      <c r="P122" s="296" t="str">
        <f t="shared" ca="1" si="81"/>
        <v/>
      </c>
      <c r="Q122" s="292">
        <f t="shared" ca="1" si="74"/>
        <v>5.0682870180935114E-3</v>
      </c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1" ht="15.6">
      <c r="A123" s="31"/>
      <c r="B123" s="214">
        <f t="shared" si="72"/>
        <v>2013</v>
      </c>
      <c r="C123" s="354">
        <f t="shared" si="75"/>
        <v>8</v>
      </c>
      <c r="D123" s="259" t="str">
        <f t="shared" ref="D123:P123" si="82">IF(D106="","",IFERROR(D$94/D$58^2/(D$39-D$40),""))</f>
        <v/>
      </c>
      <c r="E123" s="296" t="str">
        <f t="shared" si="82"/>
        <v/>
      </c>
      <c r="F123" s="296" t="str">
        <f t="shared" si="82"/>
        <v/>
      </c>
      <c r="G123" s="296" t="str">
        <f t="shared" si="82"/>
        <v/>
      </c>
      <c r="H123" s="296" t="str">
        <f t="shared" si="82"/>
        <v/>
      </c>
      <c r="I123" s="296">
        <f t="shared" ca="1" si="82"/>
        <v>5.9192890166294497E-4</v>
      </c>
      <c r="J123" s="296">
        <f t="shared" ca="1" si="82"/>
        <v>6.9620734325815943E-4</v>
      </c>
      <c r="K123" s="296">
        <f t="shared" ca="1" si="82"/>
        <v>2.0871379754211512E-3</v>
      </c>
      <c r="L123" s="296">
        <f t="shared" ca="1" si="82"/>
        <v>1.3660661105997858E-3</v>
      </c>
      <c r="M123" s="296">
        <f t="shared" ca="1" si="82"/>
        <v>7.8786980545426434E-4</v>
      </c>
      <c r="N123" s="296">
        <f t="shared" ca="1" si="82"/>
        <v>1.1228960300003368E-4</v>
      </c>
      <c r="O123" s="296">
        <f t="shared" ca="1" si="82"/>
        <v>1.8716180360116502E-5</v>
      </c>
      <c r="P123" s="296" t="str">
        <f t="shared" ca="1" si="82"/>
        <v/>
      </c>
      <c r="Q123" s="292">
        <f t="shared" ca="1" si="74"/>
        <v>5.6602159197564556E-3</v>
      </c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1" ht="15.6">
      <c r="A124" s="31"/>
      <c r="B124" s="214">
        <f t="shared" si="72"/>
        <v>2014</v>
      </c>
      <c r="C124" s="354">
        <f t="shared" si="75"/>
        <v>9</v>
      </c>
      <c r="D124" s="259" t="str">
        <f t="shared" ref="D124:P124" si="83">IF(D107="","",IFERROR(D$94/D$58^2/(D$39-D$40),""))</f>
        <v/>
      </c>
      <c r="E124" s="296" t="str">
        <f t="shared" si="83"/>
        <v/>
      </c>
      <c r="F124" s="296" t="str">
        <f t="shared" si="83"/>
        <v/>
      </c>
      <c r="G124" s="296" t="str">
        <f t="shared" si="83"/>
        <v/>
      </c>
      <c r="H124" s="296">
        <f t="shared" ca="1" si="83"/>
        <v>1.2567497937886159E-3</v>
      </c>
      <c r="I124" s="296">
        <f t="shared" ca="1" si="83"/>
        <v>5.9192890166294497E-4</v>
      </c>
      <c r="J124" s="296">
        <f t="shared" ca="1" si="83"/>
        <v>6.9620734325815943E-4</v>
      </c>
      <c r="K124" s="296">
        <f t="shared" ca="1" si="83"/>
        <v>2.0871379754211512E-3</v>
      </c>
      <c r="L124" s="296">
        <f t="shared" ca="1" si="83"/>
        <v>1.3660661105997858E-3</v>
      </c>
      <c r="M124" s="296">
        <f t="shared" ca="1" si="83"/>
        <v>7.8786980545426434E-4</v>
      </c>
      <c r="N124" s="296">
        <f t="shared" ca="1" si="83"/>
        <v>1.1228960300003368E-4</v>
      </c>
      <c r="O124" s="296">
        <f t="shared" ca="1" si="83"/>
        <v>1.8716180360116502E-5</v>
      </c>
      <c r="P124" s="296" t="str">
        <f t="shared" ca="1" si="83"/>
        <v/>
      </c>
      <c r="Q124" s="292">
        <f t="shared" ca="1" si="74"/>
        <v>6.9169657135450717E-3</v>
      </c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1" ht="15.6">
      <c r="A125" s="31"/>
      <c r="B125" s="214">
        <f t="shared" si="72"/>
        <v>2015</v>
      </c>
      <c r="C125" s="354">
        <f t="shared" si="75"/>
        <v>10</v>
      </c>
      <c r="D125" s="259" t="str">
        <f t="shared" ref="D125:P125" si="84">IF(D108="","",IFERROR(D$94/D$58^2/(D$39-D$40),""))</f>
        <v/>
      </c>
      <c r="E125" s="296" t="str">
        <f t="shared" si="84"/>
        <v/>
      </c>
      <c r="F125" s="296" t="str">
        <f t="shared" si="84"/>
        <v/>
      </c>
      <c r="G125" s="296">
        <f t="shared" ca="1" si="84"/>
        <v>6.889499079874772E-3</v>
      </c>
      <c r="H125" s="296">
        <f t="shared" ca="1" si="84"/>
        <v>1.2567497937886159E-3</v>
      </c>
      <c r="I125" s="296">
        <f t="shared" ca="1" si="84"/>
        <v>5.9192890166294497E-4</v>
      </c>
      <c r="J125" s="296">
        <f t="shared" ca="1" si="84"/>
        <v>6.9620734325815943E-4</v>
      </c>
      <c r="K125" s="296">
        <f t="shared" ca="1" si="84"/>
        <v>2.0871379754211512E-3</v>
      </c>
      <c r="L125" s="296">
        <f t="shared" ca="1" si="84"/>
        <v>1.3660661105997858E-3</v>
      </c>
      <c r="M125" s="296">
        <f t="shared" ca="1" si="84"/>
        <v>7.8786980545426434E-4</v>
      </c>
      <c r="N125" s="296">
        <f t="shared" ca="1" si="84"/>
        <v>1.1228960300003368E-4</v>
      </c>
      <c r="O125" s="296">
        <f t="shared" ca="1" si="84"/>
        <v>1.8716180360116502E-5</v>
      </c>
      <c r="P125" s="296" t="str">
        <f t="shared" ca="1" si="84"/>
        <v/>
      </c>
      <c r="Q125" s="292">
        <f t="shared" ca="1" si="74"/>
        <v>1.3806464793419841E-2</v>
      </c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1" ht="15.6">
      <c r="A126" s="31"/>
      <c r="B126" s="214">
        <f t="shared" si="72"/>
        <v>2016</v>
      </c>
      <c r="C126" s="354">
        <f t="shared" si="75"/>
        <v>11</v>
      </c>
      <c r="D126" s="259" t="str">
        <f t="shared" ref="D126:P126" si="85">IF(D109="","",IFERROR(D$94/D$58^2/(D$39-D$40),""))</f>
        <v/>
      </c>
      <c r="E126" s="296" t="str">
        <f t="shared" si="85"/>
        <v/>
      </c>
      <c r="F126" s="296">
        <f t="shared" ca="1" si="85"/>
        <v>2.2248255554901232E-3</v>
      </c>
      <c r="G126" s="296">
        <f t="shared" ca="1" si="85"/>
        <v>6.889499079874772E-3</v>
      </c>
      <c r="H126" s="296">
        <f t="shared" ca="1" si="85"/>
        <v>1.2567497937886159E-3</v>
      </c>
      <c r="I126" s="296">
        <f t="shared" ca="1" si="85"/>
        <v>5.9192890166294497E-4</v>
      </c>
      <c r="J126" s="296">
        <f t="shared" ca="1" si="85"/>
        <v>6.9620734325815943E-4</v>
      </c>
      <c r="K126" s="296">
        <f t="shared" ca="1" si="85"/>
        <v>2.0871379754211512E-3</v>
      </c>
      <c r="L126" s="296">
        <f t="shared" ca="1" si="85"/>
        <v>1.3660661105997858E-3</v>
      </c>
      <c r="M126" s="296">
        <f t="shared" ca="1" si="85"/>
        <v>7.8786980545426434E-4</v>
      </c>
      <c r="N126" s="296">
        <f t="shared" ca="1" si="85"/>
        <v>1.1228960300003368E-4</v>
      </c>
      <c r="O126" s="296">
        <f t="shared" ca="1" si="85"/>
        <v>1.8716180360116502E-5</v>
      </c>
      <c r="P126" s="296" t="str">
        <f t="shared" ca="1" si="85"/>
        <v/>
      </c>
      <c r="Q126" s="292">
        <f t="shared" ca="1" si="74"/>
        <v>1.6031290348909967E-2</v>
      </c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1" ht="15.6">
      <c r="A127" s="31"/>
      <c r="B127" s="214">
        <f>B128-1</f>
        <v>2017</v>
      </c>
      <c r="C127" s="354">
        <f t="shared" si="75"/>
        <v>12</v>
      </c>
      <c r="D127" s="259" t="str">
        <f t="shared" ref="D127:P127" si="86">IF(D110="","",IFERROR(D$94/D$58^2/(D$39-D$40),""))</f>
        <v/>
      </c>
      <c r="E127" s="296">
        <f t="shared" ca="1" si="86"/>
        <v>2.7845303741289414E-2</v>
      </c>
      <c r="F127" s="296">
        <f t="shared" ca="1" si="86"/>
        <v>2.2248255554901232E-3</v>
      </c>
      <c r="G127" s="296">
        <f t="shared" ca="1" si="86"/>
        <v>6.889499079874772E-3</v>
      </c>
      <c r="H127" s="296">
        <f t="shared" ca="1" si="86"/>
        <v>1.2567497937886159E-3</v>
      </c>
      <c r="I127" s="296">
        <f t="shared" ca="1" si="86"/>
        <v>5.9192890166294497E-4</v>
      </c>
      <c r="J127" s="296">
        <f t="shared" ca="1" si="86"/>
        <v>6.9620734325815943E-4</v>
      </c>
      <c r="K127" s="296">
        <f t="shared" ca="1" si="86"/>
        <v>2.0871379754211512E-3</v>
      </c>
      <c r="L127" s="296">
        <f t="shared" ca="1" si="86"/>
        <v>1.3660661105997858E-3</v>
      </c>
      <c r="M127" s="296">
        <f t="shared" ca="1" si="86"/>
        <v>7.8786980545426434E-4</v>
      </c>
      <c r="N127" s="296">
        <f t="shared" ca="1" si="86"/>
        <v>1.1228960300003368E-4</v>
      </c>
      <c r="O127" s="296">
        <f t="shared" ca="1" si="86"/>
        <v>1.8716180360116502E-5</v>
      </c>
      <c r="P127" s="296" t="str">
        <f t="shared" ca="1" si="86"/>
        <v/>
      </c>
      <c r="Q127" s="292">
        <f t="shared" ca="1" si="74"/>
        <v>4.3876594090199374E-2</v>
      </c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1" ht="15.6">
      <c r="A128" s="31"/>
      <c r="B128" s="164">
        <f>+$B$38</f>
        <v>2018</v>
      </c>
      <c r="C128" s="356">
        <f t="shared" si="75"/>
        <v>13</v>
      </c>
      <c r="D128" s="268">
        <f t="shared" ref="D128:P128" ca="1" si="87">IF(D111="","",IFERROR(D$94/D$58^2/(D$39-D$40),""))</f>
        <v>9.1366967784262912E-2</v>
      </c>
      <c r="E128" s="297">
        <f t="shared" ca="1" si="87"/>
        <v>2.7845303741289414E-2</v>
      </c>
      <c r="F128" s="297">
        <f t="shared" ca="1" si="87"/>
        <v>2.2248255554901232E-3</v>
      </c>
      <c r="G128" s="297">
        <f t="shared" ca="1" si="87"/>
        <v>6.889499079874772E-3</v>
      </c>
      <c r="H128" s="297">
        <f t="shared" ca="1" si="87"/>
        <v>1.2567497937886159E-3</v>
      </c>
      <c r="I128" s="297">
        <f t="shared" ca="1" si="87"/>
        <v>5.9192890166294497E-4</v>
      </c>
      <c r="J128" s="297">
        <f t="shared" ca="1" si="87"/>
        <v>6.9620734325815943E-4</v>
      </c>
      <c r="K128" s="297">
        <f t="shared" ca="1" si="87"/>
        <v>2.0871379754211512E-3</v>
      </c>
      <c r="L128" s="297">
        <f t="shared" ca="1" si="87"/>
        <v>1.3660661105997858E-3</v>
      </c>
      <c r="M128" s="297">
        <f t="shared" ca="1" si="87"/>
        <v>7.8786980545426434E-4</v>
      </c>
      <c r="N128" s="297">
        <f t="shared" ca="1" si="87"/>
        <v>1.1228960300003368E-4</v>
      </c>
      <c r="O128" s="297">
        <f t="shared" ca="1" si="87"/>
        <v>1.8716180360116502E-5</v>
      </c>
      <c r="P128" s="297" t="str">
        <f t="shared" ca="1" si="87"/>
        <v/>
      </c>
      <c r="Q128" s="293">
        <f t="shared" ca="1" si="74"/>
        <v>0.13524356187446229</v>
      </c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1" ht="15.6">
      <c r="A129" s="31"/>
      <c r="B129" s="93"/>
      <c r="C129" s="8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76"/>
    </row>
    <row r="130" spans="1:31" ht="15.6">
      <c r="A130" s="31"/>
      <c r="B130" s="93"/>
      <c r="C130" s="189" t="str">
        <f>$B$1</f>
        <v>Study 7</v>
      </c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1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76"/>
    </row>
    <row r="131" spans="1:31" ht="15.6">
      <c r="A131" s="63"/>
      <c r="B131" s="267"/>
      <c r="C131" s="189" t="s">
        <v>191</v>
      </c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1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6"/>
    </row>
    <row r="132" spans="1:31" ht="15.6">
      <c r="A132" s="31"/>
      <c r="B132" s="134"/>
      <c r="C132" s="66" t="s">
        <v>35</v>
      </c>
      <c r="D132" s="65">
        <v>1</v>
      </c>
      <c r="E132" s="67">
        <f>+D132+1</f>
        <v>2</v>
      </c>
      <c r="F132" s="67">
        <f t="shared" ref="F132:P132" si="88">+E132+1</f>
        <v>3</v>
      </c>
      <c r="G132" s="67">
        <f t="shared" si="88"/>
        <v>4</v>
      </c>
      <c r="H132" s="67">
        <f t="shared" si="88"/>
        <v>5</v>
      </c>
      <c r="I132" s="67">
        <f t="shared" si="88"/>
        <v>6</v>
      </c>
      <c r="J132" s="67">
        <f t="shared" si="88"/>
        <v>7</v>
      </c>
      <c r="K132" s="67">
        <f t="shared" si="88"/>
        <v>8</v>
      </c>
      <c r="L132" s="67">
        <f t="shared" si="88"/>
        <v>9</v>
      </c>
      <c r="M132" s="67">
        <f t="shared" si="88"/>
        <v>10</v>
      </c>
      <c r="N132" s="67">
        <f t="shared" si="88"/>
        <v>11</v>
      </c>
      <c r="O132" s="67">
        <f t="shared" si="88"/>
        <v>12</v>
      </c>
      <c r="P132" s="68">
        <f t="shared" si="88"/>
        <v>13</v>
      </c>
      <c r="Q132" s="95" t="s">
        <v>192</v>
      </c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1" ht="15.6">
      <c r="A133" s="31"/>
      <c r="B133" s="134"/>
      <c r="C133" s="70">
        <v>1</v>
      </c>
      <c r="D133" s="129">
        <f t="shared" ref="D133:P145" ca="1" si="89">$Q133*D$146*INDEX($Q$116:$Q$128,MIN(D$132,$C133),0)</f>
        <v>0</v>
      </c>
      <c r="E133" s="35">
        <f t="shared" ca="1" si="89"/>
        <v>0</v>
      </c>
      <c r="F133" s="35">
        <f t="shared" ca="1" si="89"/>
        <v>0</v>
      </c>
      <c r="G133" s="35">
        <f t="shared" ca="1" si="89"/>
        <v>0</v>
      </c>
      <c r="H133" s="35">
        <f t="shared" ca="1" si="89"/>
        <v>0</v>
      </c>
      <c r="I133" s="35">
        <f t="shared" ca="1" si="89"/>
        <v>0</v>
      </c>
      <c r="J133" s="35">
        <f t="shared" ca="1" si="89"/>
        <v>0</v>
      </c>
      <c r="K133" s="35">
        <f t="shared" ca="1" si="89"/>
        <v>0</v>
      </c>
      <c r="L133" s="35">
        <f t="shared" ca="1" si="89"/>
        <v>0</v>
      </c>
      <c r="M133" s="35">
        <f t="shared" ca="1" si="89"/>
        <v>0</v>
      </c>
      <c r="N133" s="35">
        <f t="shared" ca="1" si="89"/>
        <v>0</v>
      </c>
      <c r="O133" s="35">
        <f t="shared" ca="1" si="89"/>
        <v>0</v>
      </c>
      <c r="P133" s="130">
        <f t="shared" ca="1" si="89"/>
        <v>0</v>
      </c>
      <c r="Q133" s="294">
        <f t="array" aca="1" ref="Q133:Q145" ca="1">F7:F19</f>
        <v>402916.32413877104</v>
      </c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1" ht="15.6">
      <c r="A134" s="31"/>
      <c r="B134" s="134"/>
      <c r="C134" s="70">
        <f t="shared" ref="C134:C145" si="90">C133+1</f>
        <v>2</v>
      </c>
      <c r="D134" s="129">
        <f t="shared" ca="1" si="89"/>
        <v>0</v>
      </c>
      <c r="E134" s="35">
        <f t="shared" ca="1" si="89"/>
        <v>5814204.8142081397</v>
      </c>
      <c r="F134" s="35">
        <f t="shared" ca="1" si="89"/>
        <v>10574386.459435292</v>
      </c>
      <c r="G134" s="35">
        <f t="shared" ca="1" si="89"/>
        <v>9416597.4254313223</v>
      </c>
      <c r="H134" s="35">
        <f t="shared" ca="1" si="89"/>
        <v>14302150.741798284</v>
      </c>
      <c r="I134" s="35">
        <f t="shared" ca="1" si="89"/>
        <v>6963784.8153835442</v>
      </c>
      <c r="J134" s="35">
        <f t="shared" ca="1" si="89"/>
        <v>5339499.6980032632</v>
      </c>
      <c r="K134" s="35">
        <f t="shared" ca="1" si="89"/>
        <v>6437630.8202641988</v>
      </c>
      <c r="L134" s="35">
        <f t="shared" ca="1" si="89"/>
        <v>4154815.7550612823</v>
      </c>
      <c r="M134" s="35">
        <f t="shared" ca="1" si="89"/>
        <v>5061779.1548807593</v>
      </c>
      <c r="N134" s="35">
        <f t="shared" ca="1" si="89"/>
        <v>5073777.5688462295</v>
      </c>
      <c r="O134" s="35">
        <f t="shared" ca="1" si="89"/>
        <v>5637683.2627669899</v>
      </c>
      <c r="P134" s="130">
        <f t="shared" ca="1" si="89"/>
        <v>2447411.0727423783</v>
      </c>
      <c r="Q134" s="294">
        <f ca="1"/>
        <v>557360.96873723913</v>
      </c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1" ht="15.6">
      <c r="A135" s="31"/>
      <c r="B135" s="134"/>
      <c r="C135" s="70">
        <f t="shared" si="90"/>
        <v>3</v>
      </c>
      <c r="D135" s="129">
        <f t="shared" ca="1" si="89"/>
        <v>0</v>
      </c>
      <c r="E135" s="35">
        <f t="shared" ca="1" si="89"/>
        <v>10574386.459435292</v>
      </c>
      <c r="F135" s="35">
        <f t="shared" ca="1" si="89"/>
        <v>134614944.70641544</v>
      </c>
      <c r="G135" s="35">
        <f t="shared" ca="1" si="89"/>
        <v>119875961.27772945</v>
      </c>
      <c r="H135" s="35">
        <f t="shared" ca="1" si="89"/>
        <v>182070443.39410418</v>
      </c>
      <c r="I135" s="35">
        <f t="shared" ca="1" si="89"/>
        <v>88650959.700246602</v>
      </c>
      <c r="J135" s="35">
        <f t="shared" ca="1" si="89"/>
        <v>67973348.559176505</v>
      </c>
      <c r="K135" s="35">
        <f t="shared" ca="1" si="89"/>
        <v>81952869.817513809</v>
      </c>
      <c r="L135" s="35">
        <f t="shared" ca="1" si="89"/>
        <v>52891985.296590611</v>
      </c>
      <c r="M135" s="35">
        <f t="shared" ca="1" si="89"/>
        <v>64437887.121325091</v>
      </c>
      <c r="N135" s="35">
        <f t="shared" ca="1" si="89"/>
        <v>64590630.340870015</v>
      </c>
      <c r="O135" s="35">
        <f t="shared" ca="1" si="89"/>
        <v>71769310.077796325</v>
      </c>
      <c r="P135" s="130">
        <f t="shared" ca="1" si="89"/>
        <v>31156238.472551383</v>
      </c>
      <c r="Q135" s="294">
        <f ca="1"/>
        <v>1013681.2288466815</v>
      </c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1" ht="15.6">
      <c r="A136" s="31"/>
      <c r="B136" s="134"/>
      <c r="C136" s="70">
        <f t="shared" si="90"/>
        <v>4</v>
      </c>
      <c r="D136" s="129">
        <f t="shared" ca="1" si="89"/>
        <v>0</v>
      </c>
      <c r="E136" s="35">
        <f t="shared" ca="1" si="89"/>
        <v>9416597.4254313223</v>
      </c>
      <c r="F136" s="35">
        <f t="shared" ca="1" si="89"/>
        <v>119875961.27772945</v>
      </c>
      <c r="G136" s="35">
        <f t="shared" ca="1" si="89"/>
        <v>748750583.90447533</v>
      </c>
      <c r="H136" s="35">
        <f t="shared" ca="1" si="89"/>
        <v>1137220084.4107747</v>
      </c>
      <c r="I136" s="35">
        <f t="shared" ca="1" si="89"/>
        <v>553717835.76748967</v>
      </c>
      <c r="J136" s="35">
        <f t="shared" ca="1" si="89"/>
        <v>424564557.24022728</v>
      </c>
      <c r="K136" s="35">
        <f t="shared" ca="1" si="89"/>
        <v>511881268.55847615</v>
      </c>
      <c r="L136" s="35">
        <f t="shared" ca="1" si="89"/>
        <v>330365691.77482432</v>
      </c>
      <c r="M136" s="35">
        <f t="shared" ca="1" si="89"/>
        <v>402481907.91047549</v>
      </c>
      <c r="N136" s="35">
        <f t="shared" ca="1" si="89"/>
        <v>403435948.85081673</v>
      </c>
      <c r="O136" s="35">
        <f t="shared" ca="1" si="89"/>
        <v>448274301.65646273</v>
      </c>
      <c r="P136" s="130">
        <f t="shared" ca="1" si="89"/>
        <v>194603250.72633097</v>
      </c>
      <c r="Q136" s="294">
        <f ca="1"/>
        <v>902693.32281198655</v>
      </c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1" ht="15.6">
      <c r="A137" s="31"/>
      <c r="B137" s="134"/>
      <c r="C137" s="70">
        <f t="shared" si="90"/>
        <v>5</v>
      </c>
      <c r="D137" s="129">
        <f t="shared" ca="1" si="89"/>
        <v>0</v>
      </c>
      <c r="E137" s="35">
        <f t="shared" ca="1" si="89"/>
        <v>14302150.741798284</v>
      </c>
      <c r="F137" s="35">
        <f t="shared" ca="1" si="89"/>
        <v>182070443.39410418</v>
      </c>
      <c r="G137" s="35">
        <f t="shared" ca="1" si="89"/>
        <v>1137220084.4107747</v>
      </c>
      <c r="H137" s="35">
        <f t="shared" ca="1" si="89"/>
        <v>4295070310.3720074</v>
      </c>
      <c r="I137" s="35">
        <f t="shared" ca="1" si="89"/>
        <v>2091290040.8021102</v>
      </c>
      <c r="J137" s="35">
        <f t="shared" ca="1" si="89"/>
        <v>1603501951.5009363</v>
      </c>
      <c r="K137" s="35">
        <f t="shared" ca="1" si="89"/>
        <v>1933281050.1321819</v>
      </c>
      <c r="L137" s="35">
        <f t="shared" ca="1" si="89"/>
        <v>1247730227.2081766</v>
      </c>
      <c r="M137" s="35">
        <f t="shared" ca="1" si="89"/>
        <v>1520099861.7816753</v>
      </c>
      <c r="N137" s="35">
        <f t="shared" ca="1" si="89"/>
        <v>1523703098.2826049</v>
      </c>
      <c r="O137" s="35">
        <f t="shared" ca="1" si="89"/>
        <v>1693049278.9748838</v>
      </c>
      <c r="P137" s="130">
        <f t="shared" ca="1" si="89"/>
        <v>734980551.21811628</v>
      </c>
      <c r="Q137" s="294">
        <f ca="1"/>
        <v>1371031.9548762545</v>
      </c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1" ht="15.6">
      <c r="A138" s="31"/>
      <c r="B138" s="134"/>
      <c r="C138" s="70">
        <f t="shared" si="90"/>
        <v>6</v>
      </c>
      <c r="D138" s="129">
        <f t="shared" ca="1" si="89"/>
        <v>0</v>
      </c>
      <c r="E138" s="35">
        <f t="shared" ca="1" si="89"/>
        <v>6963784.8153835442</v>
      </c>
      <c r="F138" s="35">
        <f t="shared" ca="1" si="89"/>
        <v>88650959.700246602</v>
      </c>
      <c r="G138" s="35">
        <f t="shared" ca="1" si="89"/>
        <v>553717835.76748967</v>
      </c>
      <c r="H138" s="35">
        <f t="shared" ca="1" si="89"/>
        <v>2091290040.8021102</v>
      </c>
      <c r="I138" s="35">
        <f t="shared" ca="1" si="89"/>
        <v>1948368973.6970651</v>
      </c>
      <c r="J138" s="35">
        <f t="shared" ca="1" si="89"/>
        <v>1493916860.2212796</v>
      </c>
      <c r="K138" s="35">
        <f t="shared" ca="1" si="89"/>
        <v>1801158491.6596723</v>
      </c>
      <c r="L138" s="35">
        <f t="shared" ca="1" si="89"/>
        <v>1162458967.8168125</v>
      </c>
      <c r="M138" s="35">
        <f t="shared" ca="1" si="89"/>
        <v>1416214561.2670028</v>
      </c>
      <c r="N138" s="35">
        <f t="shared" ca="1" si="89"/>
        <v>1419571548.612771</v>
      </c>
      <c r="O138" s="35">
        <f t="shared" ca="1" si="89"/>
        <v>1577344424.6067588</v>
      </c>
      <c r="P138" s="130">
        <f t="shared" ca="1" si="89"/>
        <v>684751170.00743628</v>
      </c>
      <c r="Q138" s="294">
        <f ca="1"/>
        <v>667561.94093731185</v>
      </c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1" ht="15.6">
      <c r="A139" s="31"/>
      <c r="B139" s="134"/>
      <c r="C139" s="70">
        <f t="shared" si="90"/>
        <v>7</v>
      </c>
      <c r="D139" s="129">
        <f t="shared" ca="1" si="89"/>
        <v>0</v>
      </c>
      <c r="E139" s="35">
        <f t="shared" ca="1" si="89"/>
        <v>5339499.6980032632</v>
      </c>
      <c r="F139" s="35">
        <f t="shared" ca="1" si="89"/>
        <v>67973348.559176505</v>
      </c>
      <c r="G139" s="35">
        <f t="shared" ca="1" si="89"/>
        <v>424564557.24022728</v>
      </c>
      <c r="H139" s="35">
        <f t="shared" ca="1" si="89"/>
        <v>1603501951.5009363</v>
      </c>
      <c r="I139" s="35">
        <f t="shared" ca="1" si="89"/>
        <v>1493916860.2212796</v>
      </c>
      <c r="J139" s="35">
        <f t="shared" ca="1" si="89"/>
        <v>1327867634.7839873</v>
      </c>
      <c r="K139" s="35">
        <f t="shared" ca="1" si="89"/>
        <v>1600959283.5286455</v>
      </c>
      <c r="L139" s="35">
        <f t="shared" ca="1" si="89"/>
        <v>1033251368.41933</v>
      </c>
      <c r="M139" s="35">
        <f t="shared" ca="1" si="89"/>
        <v>1258801965.4170783</v>
      </c>
      <c r="N139" s="35">
        <f t="shared" ca="1" si="89"/>
        <v>1261785822.7959721</v>
      </c>
      <c r="O139" s="35">
        <f t="shared" ca="1" si="89"/>
        <v>1402022204.925144</v>
      </c>
      <c r="P139" s="130">
        <f t="shared" ca="1" si="89"/>
        <v>608640909.5072819</v>
      </c>
      <c r="Q139" s="294">
        <f ca="1"/>
        <v>511854.81408890005</v>
      </c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1" ht="15.6">
      <c r="A140" s="31"/>
      <c r="B140" s="134"/>
      <c r="C140" s="70">
        <f t="shared" si="90"/>
        <v>8</v>
      </c>
      <c r="D140" s="129">
        <f t="shared" ca="1" si="89"/>
        <v>0</v>
      </c>
      <c r="E140" s="35">
        <f t="shared" ca="1" si="89"/>
        <v>6437630.8202641988</v>
      </c>
      <c r="F140" s="35">
        <f t="shared" ca="1" si="89"/>
        <v>81952869.817513809</v>
      </c>
      <c r="G140" s="35">
        <f t="shared" ca="1" si="89"/>
        <v>511881268.55847615</v>
      </c>
      <c r="H140" s="35">
        <f t="shared" ca="1" si="89"/>
        <v>1933281050.1321819</v>
      </c>
      <c r="I140" s="35">
        <f t="shared" ca="1" si="89"/>
        <v>1801158491.6596723</v>
      </c>
      <c r="J140" s="35">
        <f t="shared" ca="1" si="89"/>
        <v>1600959283.5286455</v>
      </c>
      <c r="K140" s="35">
        <f t="shared" ca="1" si="89"/>
        <v>2155646709.3753629</v>
      </c>
      <c r="L140" s="35">
        <f t="shared" ca="1" si="89"/>
        <v>1391243946.8051386</v>
      </c>
      <c r="M140" s="35">
        <f t="shared" ca="1" si="89"/>
        <v>1694941490.6578493</v>
      </c>
      <c r="N140" s="35">
        <f t="shared" ca="1" si="89"/>
        <v>1698959170.8113887</v>
      </c>
      <c r="O140" s="35">
        <f t="shared" ca="1" si="89"/>
        <v>1887783520.5507281</v>
      </c>
      <c r="P140" s="130">
        <f t="shared" ca="1" si="89"/>
        <v>819517889.84839904</v>
      </c>
      <c r="Q140" s="294">
        <f ca="1"/>
        <v>617123.79680656944</v>
      </c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1" ht="15.6">
      <c r="A141" s="31"/>
      <c r="B141" s="134"/>
      <c r="C141" s="70">
        <f t="shared" si="90"/>
        <v>9</v>
      </c>
      <c r="D141" s="129">
        <f t="shared" ca="1" si="89"/>
        <v>0</v>
      </c>
      <c r="E141" s="35">
        <f t="shared" ca="1" si="89"/>
        <v>4154815.7550612823</v>
      </c>
      <c r="F141" s="35">
        <f t="shared" ca="1" si="89"/>
        <v>52891985.296590611</v>
      </c>
      <c r="G141" s="35">
        <f t="shared" ca="1" si="89"/>
        <v>330365691.77482432</v>
      </c>
      <c r="H141" s="35">
        <f t="shared" ca="1" si="89"/>
        <v>1247730227.2081766</v>
      </c>
      <c r="I141" s="35">
        <f t="shared" ca="1" si="89"/>
        <v>1162458967.8168125</v>
      </c>
      <c r="J141" s="35">
        <f t="shared" ca="1" si="89"/>
        <v>1033251368.41933</v>
      </c>
      <c r="K141" s="35">
        <f t="shared" ca="1" si="89"/>
        <v>1391243946.8051386</v>
      </c>
      <c r="L141" s="35">
        <f t="shared" ca="1" si="89"/>
        <v>1097265222.2789385</v>
      </c>
      <c r="M141" s="35">
        <f t="shared" ca="1" si="89"/>
        <v>1336789536.9948149</v>
      </c>
      <c r="N141" s="35">
        <f t="shared" ca="1" si="89"/>
        <v>1339958255.692095</v>
      </c>
      <c r="O141" s="35">
        <f t="shared" ca="1" si="89"/>
        <v>1488882815.3023672</v>
      </c>
      <c r="P141" s="130">
        <f t="shared" ca="1" si="89"/>
        <v>646348529.76795638</v>
      </c>
      <c r="Q141" s="294">
        <f ca="1"/>
        <v>398288.70983470662</v>
      </c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1" ht="15.6">
      <c r="A142" s="31"/>
      <c r="B142" s="134"/>
      <c r="C142" s="70">
        <f t="shared" si="90"/>
        <v>10</v>
      </c>
      <c r="D142" s="129">
        <f t="shared" ca="1" si="89"/>
        <v>0</v>
      </c>
      <c r="E142" s="35">
        <f t="shared" ca="1" si="89"/>
        <v>5061779.1548807593</v>
      </c>
      <c r="F142" s="35">
        <f t="shared" ca="1" si="89"/>
        <v>64437887.121325091</v>
      </c>
      <c r="G142" s="35">
        <f t="shared" ca="1" si="89"/>
        <v>402481907.91047549</v>
      </c>
      <c r="H142" s="35">
        <f t="shared" ca="1" si="89"/>
        <v>1520099861.7816753</v>
      </c>
      <c r="I142" s="35">
        <f t="shared" ca="1" si="89"/>
        <v>1416214561.2670028</v>
      </c>
      <c r="J142" s="35">
        <f t="shared" ca="1" si="89"/>
        <v>1258801965.4170783</v>
      </c>
      <c r="K142" s="35">
        <f t="shared" ca="1" si="89"/>
        <v>1694941490.6578493</v>
      </c>
      <c r="L142" s="35">
        <f t="shared" ca="1" si="89"/>
        <v>1336789536.9948149</v>
      </c>
      <c r="M142" s="35">
        <f t="shared" ca="1" si="89"/>
        <v>3250733207.2021608</v>
      </c>
      <c r="N142" s="35">
        <f t="shared" ca="1" si="89"/>
        <v>3258438727.6363549</v>
      </c>
      <c r="O142" s="35">
        <f t="shared" ca="1" si="89"/>
        <v>3620585496.3651018</v>
      </c>
      <c r="P142" s="130">
        <f t="shared" ca="1" si="89"/>
        <v>1571755740.8972597</v>
      </c>
      <c r="Q142" s="294">
        <f ca="1"/>
        <v>485231.98329788109</v>
      </c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1" ht="15.6">
      <c r="A143" s="31"/>
      <c r="B143" s="134"/>
      <c r="C143" s="70">
        <f t="shared" si="90"/>
        <v>11</v>
      </c>
      <c r="D143" s="129">
        <f t="shared" ca="1" si="89"/>
        <v>0</v>
      </c>
      <c r="E143" s="35">
        <f t="shared" ca="1" si="89"/>
        <v>5073777.5688462295</v>
      </c>
      <c r="F143" s="35">
        <f t="shared" ca="1" si="89"/>
        <v>64590630.340870015</v>
      </c>
      <c r="G143" s="35">
        <f t="shared" ca="1" si="89"/>
        <v>403435948.85081673</v>
      </c>
      <c r="H143" s="35">
        <f t="shared" ca="1" si="89"/>
        <v>1523703098.2826049</v>
      </c>
      <c r="I143" s="35">
        <f t="shared" ca="1" si="89"/>
        <v>1419571548.612771</v>
      </c>
      <c r="J143" s="35">
        <f t="shared" ca="1" si="89"/>
        <v>1261785822.7959721</v>
      </c>
      <c r="K143" s="35">
        <f t="shared" ca="1" si="89"/>
        <v>1698959170.8113887</v>
      </c>
      <c r="L143" s="35">
        <f t="shared" ca="1" si="89"/>
        <v>1339958255.692095</v>
      </c>
      <c r="M143" s="35">
        <f t="shared" ca="1" si="89"/>
        <v>3258438727.6363549</v>
      </c>
      <c r="N143" s="35">
        <f t="shared" ca="1" si="89"/>
        <v>3792484199.1921535</v>
      </c>
      <c r="O143" s="35">
        <f t="shared" ca="1" si="89"/>
        <v>4213985418.9461136</v>
      </c>
      <c r="P143" s="130">
        <f t="shared" ca="1" si="89"/>
        <v>1829360411.7166789</v>
      </c>
      <c r="Q143" s="294">
        <f ca="1"/>
        <v>486382.17456991243</v>
      </c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1" ht="15.6">
      <c r="A144" s="31"/>
      <c r="B144" s="134"/>
      <c r="C144" s="70">
        <f t="shared" si="90"/>
        <v>12</v>
      </c>
      <c r="D144" s="129">
        <f t="shared" ca="1" si="89"/>
        <v>0</v>
      </c>
      <c r="E144" s="35">
        <f t="shared" ca="1" si="89"/>
        <v>5637683.2627669899</v>
      </c>
      <c r="F144" s="35">
        <f t="shared" ca="1" si="89"/>
        <v>71769310.077796325</v>
      </c>
      <c r="G144" s="35">
        <f t="shared" ca="1" si="89"/>
        <v>448274301.65646273</v>
      </c>
      <c r="H144" s="35">
        <f t="shared" ca="1" si="89"/>
        <v>1693049278.9748838</v>
      </c>
      <c r="I144" s="35">
        <f t="shared" ca="1" si="89"/>
        <v>1577344424.6067588</v>
      </c>
      <c r="J144" s="35">
        <f t="shared" ca="1" si="89"/>
        <v>1402022204.925144</v>
      </c>
      <c r="K144" s="35">
        <f t="shared" ca="1" si="89"/>
        <v>1887783520.5507281</v>
      </c>
      <c r="L144" s="35">
        <f t="shared" ca="1" si="89"/>
        <v>1488882815.3023672</v>
      </c>
      <c r="M144" s="35">
        <f t="shared" ca="1" si="89"/>
        <v>3620585496.3651018</v>
      </c>
      <c r="N144" s="35">
        <f t="shared" ca="1" si="89"/>
        <v>4213985418.9461136</v>
      </c>
      <c r="O144" s="35">
        <f t="shared" ca="1" si="89"/>
        <v>12815238862.937695</v>
      </c>
      <c r="P144" s="130">
        <f t="shared" ca="1" si="89"/>
        <v>5563306065.8321819</v>
      </c>
      <c r="Q144" s="294">
        <f ca="1"/>
        <v>540439.26988792897</v>
      </c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3" ht="15.6">
      <c r="A145" s="31"/>
      <c r="B145" s="134"/>
      <c r="C145" s="73">
        <f t="shared" si="90"/>
        <v>13</v>
      </c>
      <c r="D145" s="58">
        <f t="shared" ca="1" si="89"/>
        <v>0</v>
      </c>
      <c r="E145" s="46">
        <f t="shared" ca="1" si="89"/>
        <v>2447411.0727423783</v>
      </c>
      <c r="F145" s="46">
        <f t="shared" ca="1" si="89"/>
        <v>31156238.472551383</v>
      </c>
      <c r="G145" s="46">
        <f t="shared" ca="1" si="89"/>
        <v>194603250.72633097</v>
      </c>
      <c r="H145" s="46">
        <f t="shared" ca="1" si="89"/>
        <v>734980551.21811628</v>
      </c>
      <c r="I145" s="46">
        <f t="shared" ca="1" si="89"/>
        <v>684751170.00743628</v>
      </c>
      <c r="J145" s="46">
        <f t="shared" ca="1" si="89"/>
        <v>608640909.5072819</v>
      </c>
      <c r="K145" s="46">
        <f t="shared" ca="1" si="89"/>
        <v>819517889.84839904</v>
      </c>
      <c r="L145" s="46">
        <f t="shared" ca="1" si="89"/>
        <v>646348529.76795638</v>
      </c>
      <c r="M145" s="46">
        <f t="shared" ca="1" si="89"/>
        <v>1571755740.8972597</v>
      </c>
      <c r="N145" s="46">
        <f t="shared" ca="1" si="89"/>
        <v>1829360411.7166789</v>
      </c>
      <c r="O145" s="46">
        <f t="shared" ca="1" si="89"/>
        <v>5563306065.8321819</v>
      </c>
      <c r="P145" s="131">
        <f t="shared" ca="1" si="89"/>
        <v>7444283316.0209656</v>
      </c>
      <c r="Q145" s="295">
        <f ca="1"/>
        <v>234613.58001502033</v>
      </c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3" ht="15.6">
      <c r="A146" s="31"/>
      <c r="B146" s="93"/>
      <c r="C146" s="95" t="s">
        <v>192</v>
      </c>
      <c r="D146" s="260">
        <f t="array" aca="1" ref="D146:P146" ca="1">TRANSPOSE(Q133:Q145)</f>
        <v>402916.32413877104</v>
      </c>
      <c r="E146" s="261">
        <f ca="1"/>
        <v>557360.96873723913</v>
      </c>
      <c r="F146" s="261">
        <f ca="1"/>
        <v>1013681.2288466815</v>
      </c>
      <c r="G146" s="261">
        <f ca="1"/>
        <v>902693.32281198655</v>
      </c>
      <c r="H146" s="261">
        <f ca="1"/>
        <v>1371031.9548762545</v>
      </c>
      <c r="I146" s="261">
        <f ca="1"/>
        <v>667561.94093731185</v>
      </c>
      <c r="J146" s="261">
        <f ca="1"/>
        <v>511854.81408890005</v>
      </c>
      <c r="K146" s="261">
        <f ca="1"/>
        <v>617123.79680656944</v>
      </c>
      <c r="L146" s="261">
        <f ca="1"/>
        <v>398288.70983470662</v>
      </c>
      <c r="M146" s="261">
        <f ca="1"/>
        <v>485231.98329788109</v>
      </c>
      <c r="N146" s="261">
        <f ca="1"/>
        <v>486382.17456991243</v>
      </c>
      <c r="O146" s="261">
        <f ca="1"/>
        <v>540439.26988792897</v>
      </c>
      <c r="P146" s="262">
        <f ca="1"/>
        <v>234613.58001502033</v>
      </c>
      <c r="Q146" s="35"/>
      <c r="R146" s="40"/>
      <c r="S146" s="102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3" ht="15.6">
      <c r="A147" s="31"/>
      <c r="B147" s="93"/>
      <c r="C147" s="8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76"/>
    </row>
    <row r="148" spans="1:33" ht="15.6">
      <c r="A148" s="63"/>
      <c r="B148" s="233" t="str">
        <f>$B$1</f>
        <v>Study 7</v>
      </c>
      <c r="C148" s="234"/>
      <c r="D148" s="234"/>
      <c r="E148" s="234"/>
      <c r="F148" s="234"/>
      <c r="G148" s="234"/>
      <c r="H148" s="234"/>
      <c r="I148" s="234"/>
      <c r="J148" s="234"/>
      <c r="K148" s="234"/>
      <c r="L148" s="234"/>
      <c r="M148" s="234"/>
      <c r="N148" s="234"/>
      <c r="O148" s="234"/>
      <c r="P148" s="234"/>
      <c r="Q148" s="235"/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6"/>
      <c r="AG148" s="104"/>
    </row>
    <row r="149" spans="1:33" ht="15.6">
      <c r="A149" s="31"/>
      <c r="B149" s="233" t="s">
        <v>193</v>
      </c>
      <c r="C149" s="234"/>
      <c r="D149" s="234"/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4"/>
      <c r="Q149" s="235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3" ht="15.6">
      <c r="A150" s="31"/>
      <c r="B150" s="7" t="s">
        <v>33</v>
      </c>
      <c r="C150" s="227" t="s">
        <v>34</v>
      </c>
      <c r="D150" s="65">
        <f t="shared" ref="D150:P150" si="91">D98</f>
        <v>1</v>
      </c>
      <c r="E150" s="67">
        <f t="shared" si="91"/>
        <v>2</v>
      </c>
      <c r="F150" s="67">
        <f t="shared" si="91"/>
        <v>3</v>
      </c>
      <c r="G150" s="67">
        <f t="shared" si="91"/>
        <v>4</v>
      </c>
      <c r="H150" s="67">
        <f t="shared" si="91"/>
        <v>5</v>
      </c>
      <c r="I150" s="67">
        <f t="shared" si="91"/>
        <v>6</v>
      </c>
      <c r="J150" s="67">
        <f t="shared" si="91"/>
        <v>7</v>
      </c>
      <c r="K150" s="67">
        <f t="shared" si="91"/>
        <v>8</v>
      </c>
      <c r="L150" s="67">
        <f t="shared" si="91"/>
        <v>9</v>
      </c>
      <c r="M150" s="67">
        <f t="shared" si="91"/>
        <v>10</v>
      </c>
      <c r="N150" s="67">
        <f t="shared" si="91"/>
        <v>11</v>
      </c>
      <c r="O150" s="67">
        <f t="shared" si="91"/>
        <v>12</v>
      </c>
      <c r="P150" s="67">
        <f t="shared" si="91"/>
        <v>13</v>
      </c>
      <c r="Q150" s="95" t="s">
        <v>72</v>
      </c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3" ht="15.6">
      <c r="A151" s="31"/>
      <c r="B151" s="214">
        <f t="shared" ref="B151:B161" si="92">B152-1</f>
        <v>2006</v>
      </c>
      <c r="C151" s="354">
        <v>1</v>
      </c>
      <c r="D151" s="114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>
        <f ca="1">P99</f>
        <v>0</v>
      </c>
      <c r="Q151" s="292">
        <f t="shared" ref="Q151:Q163" ca="1" si="93">SUM(D151:P151)</f>
        <v>0</v>
      </c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3" ht="15.6">
      <c r="A152" s="31"/>
      <c r="B152" s="214">
        <f t="shared" si="92"/>
        <v>2007</v>
      </c>
      <c r="C152" s="354">
        <f t="shared" ref="C152:C163" si="94">C151+1</f>
        <v>2</v>
      </c>
      <c r="D152" s="114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>
        <f>O100</f>
        <v>1.3529929463308972E-5</v>
      </c>
      <c r="P152" s="136"/>
      <c r="Q152" s="292">
        <f t="shared" si="93"/>
        <v>1.3529929463308972E-5</v>
      </c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3" ht="15.6">
      <c r="A153" s="31"/>
      <c r="B153" s="214">
        <f t="shared" si="92"/>
        <v>2008</v>
      </c>
      <c r="C153" s="354">
        <f t="shared" si="94"/>
        <v>3</v>
      </c>
      <c r="D153" s="114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>
        <f>N101</f>
        <v>1.0637383125825181E-4</v>
      </c>
      <c r="O153" s="136"/>
      <c r="P153" s="136"/>
      <c r="Q153" s="292">
        <f t="shared" si="93"/>
        <v>1.0637383125825181E-4</v>
      </c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3" ht="15.6">
      <c r="A154" s="31"/>
      <c r="B154" s="214">
        <f t="shared" si="92"/>
        <v>2009</v>
      </c>
      <c r="C154" s="354">
        <f t="shared" si="94"/>
        <v>4</v>
      </c>
      <c r="D154" s="114"/>
      <c r="E154" s="136"/>
      <c r="F154" s="136"/>
      <c r="G154" s="136"/>
      <c r="H154" s="136"/>
      <c r="I154" s="136"/>
      <c r="J154" s="136"/>
      <c r="K154" s="136"/>
      <c r="L154" s="136"/>
      <c r="M154" s="136">
        <f>M102</f>
        <v>1.7228689713132698E-3</v>
      </c>
      <c r="N154" s="136"/>
      <c r="O154" s="136"/>
      <c r="P154" s="136"/>
      <c r="Q154" s="292">
        <f t="shared" si="93"/>
        <v>1.7228689713132698E-3</v>
      </c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3" ht="15.6">
      <c r="A155" s="31"/>
      <c r="B155" s="214">
        <f t="shared" si="92"/>
        <v>2010</v>
      </c>
      <c r="C155" s="354">
        <f t="shared" si="94"/>
        <v>5</v>
      </c>
      <c r="D155" s="114"/>
      <c r="E155" s="136"/>
      <c r="F155" s="136"/>
      <c r="G155" s="136"/>
      <c r="H155" s="136"/>
      <c r="I155" s="136"/>
      <c r="J155" s="136"/>
      <c r="K155" s="136"/>
      <c r="L155" s="136">
        <f>L103</f>
        <v>2.8662326817669764E-3</v>
      </c>
      <c r="M155" s="136"/>
      <c r="N155" s="136"/>
      <c r="O155" s="136"/>
      <c r="P155" s="136"/>
      <c r="Q155" s="292">
        <f t="shared" si="93"/>
        <v>2.8662326817669764E-3</v>
      </c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3" ht="15.6">
      <c r="A156" s="31"/>
      <c r="B156" s="214">
        <f t="shared" si="92"/>
        <v>2011</v>
      </c>
      <c r="C156" s="354">
        <f t="shared" si="94"/>
        <v>6</v>
      </c>
      <c r="D156" s="114"/>
      <c r="E156" s="136"/>
      <c r="F156" s="136"/>
      <c r="G156" s="136"/>
      <c r="H156" s="136"/>
      <c r="I156" s="136"/>
      <c r="J156" s="136"/>
      <c r="K156" s="136">
        <f>K104</f>
        <v>1.3280418822085428E-2</v>
      </c>
      <c r="L156" s="136"/>
      <c r="M156" s="136"/>
      <c r="N156" s="136"/>
      <c r="O156" s="136"/>
      <c r="P156" s="136"/>
      <c r="Q156" s="292">
        <f t="shared" si="93"/>
        <v>1.3280418822085428E-2</v>
      </c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3" ht="15.6">
      <c r="A157" s="31"/>
      <c r="B157" s="214">
        <f t="shared" si="92"/>
        <v>2012</v>
      </c>
      <c r="C157" s="354">
        <f t="shared" si="94"/>
        <v>7</v>
      </c>
      <c r="D157" s="114"/>
      <c r="E157" s="136"/>
      <c r="F157" s="136"/>
      <c r="G157" s="136"/>
      <c r="H157" s="136"/>
      <c r="I157" s="136"/>
      <c r="J157" s="136">
        <f>J105</f>
        <v>6.6855484878852595E-3</v>
      </c>
      <c r="K157" s="136"/>
      <c r="L157" s="136"/>
      <c r="M157" s="136"/>
      <c r="N157" s="136"/>
      <c r="O157" s="136"/>
      <c r="P157" s="136"/>
      <c r="Q157" s="292">
        <f t="shared" si="93"/>
        <v>6.6855484878852595E-3</v>
      </c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3" ht="15.6">
      <c r="A158" s="31"/>
      <c r="B158" s="214">
        <f t="shared" si="92"/>
        <v>2013</v>
      </c>
      <c r="C158" s="354">
        <f t="shared" si="94"/>
        <v>8</v>
      </c>
      <c r="D158" s="114"/>
      <c r="E158" s="136"/>
      <c r="F158" s="136"/>
      <c r="G158" s="136"/>
      <c r="H158" s="136"/>
      <c r="I158" s="136">
        <f>I106</f>
        <v>5.2055319970253037E-3</v>
      </c>
      <c r="J158" s="136"/>
      <c r="K158" s="136"/>
      <c r="L158" s="136"/>
      <c r="M158" s="136"/>
      <c r="N158" s="136"/>
      <c r="O158" s="136"/>
      <c r="P158" s="136"/>
      <c r="Q158" s="292">
        <f t="shared" si="93"/>
        <v>5.2055319970253037E-3</v>
      </c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3" ht="15.6">
      <c r="A159" s="31"/>
      <c r="B159" s="214">
        <f t="shared" si="92"/>
        <v>2014</v>
      </c>
      <c r="C159" s="354">
        <f t="shared" si="94"/>
        <v>9</v>
      </c>
      <c r="D159" s="114"/>
      <c r="E159" s="136"/>
      <c r="F159" s="136"/>
      <c r="G159" s="136"/>
      <c r="H159" s="136">
        <f>H107</f>
        <v>1.9071787674298145E-2</v>
      </c>
      <c r="I159" s="136"/>
      <c r="J159" s="136"/>
      <c r="K159" s="136"/>
      <c r="L159" s="136"/>
      <c r="M159" s="136"/>
      <c r="N159" s="136"/>
      <c r="O159" s="136"/>
      <c r="P159" s="136"/>
      <c r="Q159" s="292">
        <f t="shared" si="93"/>
        <v>1.9071787674298145E-2</v>
      </c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3" ht="15.6">
      <c r="A160" s="31"/>
      <c r="B160" s="214">
        <f t="shared" si="92"/>
        <v>2015</v>
      </c>
      <c r="C160" s="354">
        <f t="shared" si="94"/>
        <v>10</v>
      </c>
      <c r="D160" s="114"/>
      <c r="E160" s="136"/>
      <c r="F160" s="136"/>
      <c r="G160" s="136">
        <f>G108</f>
        <v>9.1473129006693826E-2</v>
      </c>
      <c r="H160" s="136"/>
      <c r="I160" s="136"/>
      <c r="J160" s="136"/>
      <c r="K160" s="136"/>
      <c r="L160" s="136"/>
      <c r="M160" s="136"/>
      <c r="N160" s="136"/>
      <c r="O160" s="136"/>
      <c r="P160" s="136"/>
      <c r="Q160" s="292">
        <f t="shared" si="93"/>
        <v>9.1473129006693826E-2</v>
      </c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1" ht="15.6">
      <c r="A161" s="31"/>
      <c r="B161" s="214">
        <f t="shared" si="92"/>
        <v>2016</v>
      </c>
      <c r="C161" s="354">
        <f t="shared" si="94"/>
        <v>11</v>
      </c>
      <c r="D161" s="114"/>
      <c r="E161" s="136"/>
      <c r="F161" s="136">
        <f>F109</f>
        <v>3.1689122304446184E-2</v>
      </c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292">
        <f t="shared" si="93"/>
        <v>3.1689122304446184E-2</v>
      </c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1" ht="15.6">
      <c r="A162" s="31"/>
      <c r="B162" s="214">
        <f>B163-1</f>
        <v>2017</v>
      </c>
      <c r="C162" s="354">
        <f t="shared" si="94"/>
        <v>12</v>
      </c>
      <c r="D162" s="114"/>
      <c r="E162" s="136">
        <f>E110</f>
        <v>0.38200152337362525</v>
      </c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292">
        <f t="shared" si="93"/>
        <v>0.38200152337362525</v>
      </c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1" ht="15.6">
      <c r="A163" s="31"/>
      <c r="B163" s="164">
        <f>+$B$38</f>
        <v>2018</v>
      </c>
      <c r="C163" s="356">
        <f t="shared" si="94"/>
        <v>13</v>
      </c>
      <c r="D163" s="113">
        <f>D111</f>
        <v>3.0977943394263727</v>
      </c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293">
        <f t="shared" si="93"/>
        <v>3.0977943394263727</v>
      </c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76"/>
    </row>
    <row r="164" spans="1:31" ht="15.6">
      <c r="A164" s="63"/>
      <c r="B164" s="75"/>
      <c r="C164" s="83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79"/>
      <c r="S164" s="79"/>
      <c r="T164" s="79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6"/>
    </row>
    <row r="165" spans="1:31" ht="15.6">
      <c r="A165" s="31"/>
      <c r="B165" s="263" t="str">
        <f>$B$1</f>
        <v>Study 7</v>
      </c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5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1" ht="15.6">
      <c r="A166" s="31"/>
      <c r="B166" s="263" t="s">
        <v>194</v>
      </c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5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1" ht="15.6">
      <c r="A167" s="31"/>
      <c r="B167" s="7" t="s">
        <v>33</v>
      </c>
      <c r="C167" s="227" t="s">
        <v>34</v>
      </c>
      <c r="D167" s="65">
        <f t="shared" ref="D167:P167" si="95">D115</f>
        <v>1</v>
      </c>
      <c r="E167" s="67">
        <f t="shared" si="95"/>
        <v>2</v>
      </c>
      <c r="F167" s="67">
        <f t="shared" si="95"/>
        <v>3</v>
      </c>
      <c r="G167" s="67">
        <f t="shared" si="95"/>
        <v>4</v>
      </c>
      <c r="H167" s="67">
        <f t="shared" si="95"/>
        <v>5</v>
      </c>
      <c r="I167" s="67">
        <f t="shared" si="95"/>
        <v>6</v>
      </c>
      <c r="J167" s="67">
        <f t="shared" si="95"/>
        <v>7</v>
      </c>
      <c r="K167" s="67">
        <f t="shared" si="95"/>
        <v>8</v>
      </c>
      <c r="L167" s="67">
        <f t="shared" si="95"/>
        <v>9</v>
      </c>
      <c r="M167" s="67">
        <f t="shared" si="95"/>
        <v>10</v>
      </c>
      <c r="N167" s="67">
        <f t="shared" si="95"/>
        <v>11</v>
      </c>
      <c r="O167" s="67">
        <f t="shared" si="95"/>
        <v>12</v>
      </c>
      <c r="P167" s="67">
        <f t="shared" si="95"/>
        <v>13</v>
      </c>
      <c r="Q167" s="95" t="s">
        <v>72</v>
      </c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1" ht="15.6">
      <c r="A168" s="31"/>
      <c r="B168" s="214">
        <f t="shared" ref="B168:B178" si="96">B169-1</f>
        <v>2006</v>
      </c>
      <c r="C168" s="354">
        <v>1</v>
      </c>
      <c r="D168" s="259" t="str">
        <f t="shared" ref="D168:P168" si="97">IF(D116="","",IF($C64+D$63=$M$1+1,D116,D116*D$40/D$39))</f>
        <v/>
      </c>
      <c r="E168" s="296" t="str">
        <f t="shared" si="97"/>
        <v/>
      </c>
      <c r="F168" s="296" t="str">
        <f t="shared" si="97"/>
        <v/>
      </c>
      <c r="G168" s="296" t="str">
        <f t="shared" si="97"/>
        <v/>
      </c>
      <c r="H168" s="296" t="str">
        <f t="shared" si="97"/>
        <v/>
      </c>
      <c r="I168" s="296" t="str">
        <f t="shared" si="97"/>
        <v/>
      </c>
      <c r="J168" s="296" t="str">
        <f t="shared" si="97"/>
        <v/>
      </c>
      <c r="K168" s="296" t="str">
        <f t="shared" si="97"/>
        <v/>
      </c>
      <c r="L168" s="296" t="str">
        <f t="shared" si="97"/>
        <v/>
      </c>
      <c r="M168" s="296" t="str">
        <f t="shared" si="97"/>
        <v/>
      </c>
      <c r="N168" s="296" t="str">
        <f t="shared" si="97"/>
        <v/>
      </c>
      <c r="O168" s="296" t="str">
        <f t="shared" si="97"/>
        <v/>
      </c>
      <c r="P168" s="296" t="str">
        <f t="shared" ca="1" si="97"/>
        <v/>
      </c>
      <c r="Q168" s="292">
        <f t="shared" ref="Q168:Q180" ca="1" si="98">SUM(D168:P168)</f>
        <v>0</v>
      </c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1" ht="15.6">
      <c r="A169" s="31"/>
      <c r="B169" s="214">
        <f t="shared" si="96"/>
        <v>2007</v>
      </c>
      <c r="C169" s="354">
        <f t="shared" ref="C169:C180" si="99">C168+1</f>
        <v>2</v>
      </c>
      <c r="D169" s="259" t="str">
        <f t="shared" ref="D169:P169" si="100">IF(D117="","",IF($C65+D$63=$M$1+1,D117,D117*D$40/D$39))</f>
        <v/>
      </c>
      <c r="E169" s="296" t="str">
        <f t="shared" si="100"/>
        <v/>
      </c>
      <c r="F169" s="296" t="str">
        <f t="shared" si="100"/>
        <v/>
      </c>
      <c r="G169" s="296" t="str">
        <f t="shared" si="100"/>
        <v/>
      </c>
      <c r="H169" s="296" t="str">
        <f t="shared" si="100"/>
        <v/>
      </c>
      <c r="I169" s="296" t="str">
        <f t="shared" si="100"/>
        <v/>
      </c>
      <c r="J169" s="296" t="str">
        <f t="shared" si="100"/>
        <v/>
      </c>
      <c r="K169" s="296" t="str">
        <f t="shared" si="100"/>
        <v/>
      </c>
      <c r="L169" s="296" t="str">
        <f t="shared" si="100"/>
        <v/>
      </c>
      <c r="M169" s="296" t="str">
        <f t="shared" si="100"/>
        <v/>
      </c>
      <c r="N169" s="296" t="str">
        <f t="shared" si="100"/>
        <v/>
      </c>
      <c r="O169" s="296">
        <f t="shared" ca="1" si="100"/>
        <v>1.8716180360116502E-5</v>
      </c>
      <c r="P169" s="296" t="str">
        <f t="shared" ca="1" si="100"/>
        <v/>
      </c>
      <c r="Q169" s="292">
        <f t="shared" ca="1" si="98"/>
        <v>1.8716180360116502E-5</v>
      </c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1" ht="15.6">
      <c r="A170" s="31"/>
      <c r="B170" s="214">
        <f t="shared" si="96"/>
        <v>2008</v>
      </c>
      <c r="C170" s="354">
        <f t="shared" si="99"/>
        <v>3</v>
      </c>
      <c r="D170" s="259" t="str">
        <f t="shared" ref="D170:P170" si="101">IF(D118="","",IF($C66+D$63=$M$1+1,D118,D118*D$40/D$39))</f>
        <v/>
      </c>
      <c r="E170" s="296" t="str">
        <f t="shared" si="101"/>
        <v/>
      </c>
      <c r="F170" s="296" t="str">
        <f t="shared" si="101"/>
        <v/>
      </c>
      <c r="G170" s="296" t="str">
        <f t="shared" si="101"/>
        <v/>
      </c>
      <c r="H170" s="296" t="str">
        <f t="shared" si="101"/>
        <v/>
      </c>
      <c r="I170" s="296" t="str">
        <f t="shared" si="101"/>
        <v/>
      </c>
      <c r="J170" s="296" t="str">
        <f t="shared" si="101"/>
        <v/>
      </c>
      <c r="K170" s="296" t="str">
        <f t="shared" si="101"/>
        <v/>
      </c>
      <c r="L170" s="296" t="str">
        <f t="shared" si="101"/>
        <v/>
      </c>
      <c r="M170" s="296" t="str">
        <f t="shared" si="101"/>
        <v/>
      </c>
      <c r="N170" s="296">
        <f t="shared" ca="1" si="101"/>
        <v>1.1228960300003368E-4</v>
      </c>
      <c r="O170" s="296">
        <f t="shared" ca="1" si="101"/>
        <v>1.0863183472070652E-5</v>
      </c>
      <c r="P170" s="296" t="str">
        <f t="shared" ca="1" si="101"/>
        <v/>
      </c>
      <c r="Q170" s="292">
        <f t="shared" ca="1" si="98"/>
        <v>1.2315278647210434E-4</v>
      </c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1" ht="15.6">
      <c r="A171" s="31"/>
      <c r="B171" s="214">
        <f t="shared" si="96"/>
        <v>2009</v>
      </c>
      <c r="C171" s="354">
        <f t="shared" si="99"/>
        <v>4</v>
      </c>
      <c r="D171" s="259" t="str">
        <f t="shared" ref="D171:P171" si="102">IF(D119="","",IF($C67+D$63=$M$1+1,D119,D119*D$40/D$39))</f>
        <v/>
      </c>
      <c r="E171" s="296" t="str">
        <f t="shared" si="102"/>
        <v/>
      </c>
      <c r="F171" s="296" t="str">
        <f t="shared" si="102"/>
        <v/>
      </c>
      <c r="G171" s="296" t="str">
        <f t="shared" si="102"/>
        <v/>
      </c>
      <c r="H171" s="296" t="str">
        <f t="shared" si="102"/>
        <v/>
      </c>
      <c r="I171" s="296" t="str">
        <f t="shared" si="102"/>
        <v/>
      </c>
      <c r="J171" s="296" t="str">
        <f t="shared" si="102"/>
        <v/>
      </c>
      <c r="K171" s="296" t="str">
        <f t="shared" si="102"/>
        <v/>
      </c>
      <c r="L171" s="296" t="str">
        <f t="shared" si="102"/>
        <v/>
      </c>
      <c r="M171" s="296">
        <f t="shared" ca="1" si="102"/>
        <v>7.8786980545426434E-4</v>
      </c>
      <c r="N171" s="296">
        <f t="shared" ca="1" si="102"/>
        <v>5.7663756103873597E-5</v>
      </c>
      <c r="O171" s="296">
        <f t="shared" ca="1" si="102"/>
        <v>1.0863183472070652E-5</v>
      </c>
      <c r="P171" s="296" t="str">
        <f t="shared" ca="1" si="102"/>
        <v/>
      </c>
      <c r="Q171" s="292">
        <f t="shared" ca="1" si="98"/>
        <v>8.5639674503020858E-4</v>
      </c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1" ht="15.6">
      <c r="A172" s="31"/>
      <c r="B172" s="214">
        <f t="shared" si="96"/>
        <v>2010</v>
      </c>
      <c r="C172" s="354">
        <f t="shared" si="99"/>
        <v>5</v>
      </c>
      <c r="D172" s="259" t="str">
        <f t="shared" ref="D172:P172" si="103">IF(D120="","",IF($C68+D$63=$M$1+1,D120,D120*D$40/D$39))</f>
        <v/>
      </c>
      <c r="E172" s="296" t="str">
        <f t="shared" si="103"/>
        <v/>
      </c>
      <c r="F172" s="296" t="str">
        <f t="shared" si="103"/>
        <v/>
      </c>
      <c r="G172" s="296" t="str">
        <f t="shared" si="103"/>
        <v/>
      </c>
      <c r="H172" s="296" t="str">
        <f t="shared" si="103"/>
        <v/>
      </c>
      <c r="I172" s="296" t="str">
        <f t="shared" si="103"/>
        <v/>
      </c>
      <c r="J172" s="296" t="str">
        <f t="shared" si="103"/>
        <v/>
      </c>
      <c r="K172" s="296" t="str">
        <f t="shared" si="103"/>
        <v/>
      </c>
      <c r="L172" s="296">
        <f t="shared" ca="1" si="103"/>
        <v>1.3660661105997858E-3</v>
      </c>
      <c r="M172" s="296">
        <f t="shared" ca="1" si="103"/>
        <v>2.4723353782973563E-4</v>
      </c>
      <c r="N172" s="296">
        <f t="shared" ca="1" si="103"/>
        <v>5.7663756103873597E-5</v>
      </c>
      <c r="O172" s="296">
        <f t="shared" ca="1" si="103"/>
        <v>1.0863183472070652E-5</v>
      </c>
      <c r="P172" s="296" t="str">
        <f t="shared" ca="1" si="103"/>
        <v/>
      </c>
      <c r="Q172" s="292">
        <f t="shared" ca="1" si="98"/>
        <v>1.6818265880054657E-3</v>
      </c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1" ht="15.6">
      <c r="A173" s="31"/>
      <c r="B173" s="214">
        <f t="shared" si="96"/>
        <v>2011</v>
      </c>
      <c r="C173" s="354">
        <f t="shared" si="99"/>
        <v>6</v>
      </c>
      <c r="D173" s="259" t="str">
        <f t="shared" ref="D173:P173" si="104">IF(D121="","",IF($C69+D$63=$M$1+1,D121,D121*D$40/D$39))</f>
        <v/>
      </c>
      <c r="E173" s="296" t="str">
        <f t="shared" si="104"/>
        <v/>
      </c>
      <c r="F173" s="296" t="str">
        <f t="shared" si="104"/>
        <v/>
      </c>
      <c r="G173" s="296" t="str">
        <f t="shared" si="104"/>
        <v/>
      </c>
      <c r="H173" s="296" t="str">
        <f t="shared" si="104"/>
        <v/>
      </c>
      <c r="I173" s="296" t="str">
        <f t="shared" si="104"/>
        <v/>
      </c>
      <c r="J173" s="296" t="str">
        <f t="shared" si="104"/>
        <v/>
      </c>
      <c r="K173" s="296">
        <f t="shared" ca="1" si="104"/>
        <v>2.0871379754211512E-3</v>
      </c>
      <c r="L173" s="296">
        <f t="shared" ca="1" si="104"/>
        <v>4.4092742740539257E-4</v>
      </c>
      <c r="M173" s="296">
        <f t="shared" ca="1" si="104"/>
        <v>2.4723353782973563E-4</v>
      </c>
      <c r="N173" s="296">
        <f t="shared" ca="1" si="104"/>
        <v>5.7663756103873597E-5</v>
      </c>
      <c r="O173" s="296">
        <f t="shared" ca="1" si="104"/>
        <v>1.0863183472070652E-5</v>
      </c>
      <c r="P173" s="296" t="str">
        <f t="shared" ca="1" si="104"/>
        <v/>
      </c>
      <c r="Q173" s="292">
        <f t="shared" ca="1" si="98"/>
        <v>2.8438258802322234E-3</v>
      </c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1" ht="15.6">
      <c r="A174" s="31"/>
      <c r="B174" s="214">
        <f t="shared" si="96"/>
        <v>2012</v>
      </c>
      <c r="C174" s="354">
        <f t="shared" si="99"/>
        <v>7</v>
      </c>
      <c r="D174" s="259" t="str">
        <f t="shared" ref="D174:P174" si="105">IF(D122="","",IF($C70+D$63=$M$1+1,D122,D122*D$40/D$39))</f>
        <v/>
      </c>
      <c r="E174" s="296" t="str">
        <f t="shared" si="105"/>
        <v/>
      </c>
      <c r="F174" s="296" t="str">
        <f t="shared" si="105"/>
        <v/>
      </c>
      <c r="G174" s="296" t="str">
        <f t="shared" si="105"/>
        <v/>
      </c>
      <c r="H174" s="296" t="str">
        <f t="shared" si="105"/>
        <v/>
      </c>
      <c r="I174" s="296" t="str">
        <f t="shared" si="105"/>
        <v/>
      </c>
      <c r="J174" s="296">
        <f t="shared" ca="1" si="105"/>
        <v>6.9620734325815943E-4</v>
      </c>
      <c r="K174" s="296">
        <f t="shared" ca="1" si="105"/>
        <v>2.8346372724335047E-4</v>
      </c>
      <c r="L174" s="296">
        <f t="shared" ca="1" si="105"/>
        <v>4.4092742740539257E-4</v>
      </c>
      <c r="M174" s="296">
        <f t="shared" ca="1" si="105"/>
        <v>2.4723353782973563E-4</v>
      </c>
      <c r="N174" s="296">
        <f t="shared" ca="1" si="105"/>
        <v>5.7663756103873597E-5</v>
      </c>
      <c r="O174" s="296">
        <f t="shared" ca="1" si="105"/>
        <v>1.0863183472070652E-5</v>
      </c>
      <c r="P174" s="296" t="str">
        <f t="shared" ca="1" si="105"/>
        <v/>
      </c>
      <c r="Q174" s="292">
        <f t="shared" ca="1" si="98"/>
        <v>1.7363589753125826E-3</v>
      </c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1" ht="15.6">
      <c r="A175" s="31"/>
      <c r="B175" s="214">
        <f t="shared" si="96"/>
        <v>2013</v>
      </c>
      <c r="C175" s="354">
        <f t="shared" si="99"/>
        <v>8</v>
      </c>
      <c r="D175" s="259" t="str">
        <f t="shared" ref="D175:P175" si="106">IF(D123="","",IF($C71+D$63=$M$1+1,D123,D123*D$40/D$39))</f>
        <v/>
      </c>
      <c r="E175" s="296" t="str">
        <f t="shared" si="106"/>
        <v/>
      </c>
      <c r="F175" s="296" t="str">
        <f t="shared" si="106"/>
        <v/>
      </c>
      <c r="G175" s="296" t="str">
        <f t="shared" si="106"/>
        <v/>
      </c>
      <c r="H175" s="296" t="str">
        <f t="shared" si="106"/>
        <v/>
      </c>
      <c r="I175" s="296">
        <f t="shared" ca="1" si="106"/>
        <v>5.9192890166294497E-4</v>
      </c>
      <c r="J175" s="296">
        <f t="shared" ca="1" si="106"/>
        <v>6.566251660094599E-5</v>
      </c>
      <c r="K175" s="296">
        <f t="shared" ca="1" si="106"/>
        <v>2.8346372724335047E-4</v>
      </c>
      <c r="L175" s="296">
        <f t="shared" ca="1" si="106"/>
        <v>4.4092742740539257E-4</v>
      </c>
      <c r="M175" s="296">
        <f t="shared" ca="1" si="106"/>
        <v>2.4723353782973563E-4</v>
      </c>
      <c r="N175" s="296">
        <f t="shared" ca="1" si="106"/>
        <v>5.7663756103873597E-5</v>
      </c>
      <c r="O175" s="296">
        <f t="shared" ca="1" si="106"/>
        <v>1.0863183472070652E-5</v>
      </c>
      <c r="P175" s="296" t="str">
        <f t="shared" ca="1" si="106"/>
        <v/>
      </c>
      <c r="Q175" s="292">
        <f t="shared" ca="1" si="98"/>
        <v>1.6977430503183138E-3</v>
      </c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1" ht="15.6">
      <c r="A176" s="31"/>
      <c r="B176" s="214">
        <f t="shared" si="96"/>
        <v>2014</v>
      </c>
      <c r="C176" s="354">
        <f t="shared" si="99"/>
        <v>9</v>
      </c>
      <c r="D176" s="259" t="str">
        <f t="shared" ref="D176:P176" si="107">IF(D124="","",IF($C72+D$63=$M$1+1,D124,D124*D$40/D$39))</f>
        <v/>
      </c>
      <c r="E176" s="296" t="str">
        <f t="shared" si="107"/>
        <v/>
      </c>
      <c r="F176" s="296" t="str">
        <f t="shared" si="107"/>
        <v/>
      </c>
      <c r="G176" s="296" t="str">
        <f t="shared" si="107"/>
        <v/>
      </c>
      <c r="H176" s="296">
        <f t="shared" ca="1" si="107"/>
        <v>1.2567497937886159E-3</v>
      </c>
      <c r="I176" s="296">
        <f t="shared" ca="1" si="107"/>
        <v>6.0436772364118655E-5</v>
      </c>
      <c r="J176" s="296">
        <f t="shared" ca="1" si="107"/>
        <v>6.566251660094599E-5</v>
      </c>
      <c r="K176" s="296">
        <f t="shared" ca="1" si="107"/>
        <v>2.8346372724335047E-4</v>
      </c>
      <c r="L176" s="296">
        <f t="shared" ca="1" si="107"/>
        <v>4.4092742740539257E-4</v>
      </c>
      <c r="M176" s="296">
        <f t="shared" ca="1" si="107"/>
        <v>2.4723353782973563E-4</v>
      </c>
      <c r="N176" s="296">
        <f t="shared" ca="1" si="107"/>
        <v>5.7663756103873597E-5</v>
      </c>
      <c r="O176" s="296">
        <f t="shared" ca="1" si="107"/>
        <v>1.0863183472070652E-5</v>
      </c>
      <c r="P176" s="296" t="str">
        <f t="shared" ca="1" si="107"/>
        <v/>
      </c>
      <c r="Q176" s="292">
        <f t="shared" ca="1" si="98"/>
        <v>2.4230007148081036E-3</v>
      </c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1" ht="15.6">
      <c r="A177" s="31"/>
      <c r="B177" s="214">
        <f t="shared" si="96"/>
        <v>2015</v>
      </c>
      <c r="C177" s="354">
        <f t="shared" si="99"/>
        <v>10</v>
      </c>
      <c r="D177" s="259" t="str">
        <f t="shared" ref="D177:P177" si="108">IF(D125="","",IF($C73+D$63=$M$1+1,D125,D125*D$40/D$39))</f>
        <v/>
      </c>
      <c r="E177" s="296" t="str">
        <f t="shared" si="108"/>
        <v/>
      </c>
      <c r="F177" s="296" t="str">
        <f t="shared" si="108"/>
        <v/>
      </c>
      <c r="G177" s="296">
        <f t="shared" ca="1" si="108"/>
        <v>6.889499079874772E-3</v>
      </c>
      <c r="H177" s="296">
        <f t="shared" ca="1" si="108"/>
        <v>7.7694720865542773E-5</v>
      </c>
      <c r="I177" s="296">
        <f t="shared" ca="1" si="108"/>
        <v>6.0436772364118655E-5</v>
      </c>
      <c r="J177" s="296">
        <f t="shared" ca="1" si="108"/>
        <v>6.566251660094599E-5</v>
      </c>
      <c r="K177" s="296">
        <f t="shared" ca="1" si="108"/>
        <v>2.8346372724335047E-4</v>
      </c>
      <c r="L177" s="296">
        <f t="shared" ca="1" si="108"/>
        <v>4.4092742740539257E-4</v>
      </c>
      <c r="M177" s="296">
        <f t="shared" ca="1" si="108"/>
        <v>2.4723353782973563E-4</v>
      </c>
      <c r="N177" s="296">
        <f t="shared" ca="1" si="108"/>
        <v>5.7663756103873597E-5</v>
      </c>
      <c r="O177" s="296">
        <f t="shared" ca="1" si="108"/>
        <v>1.0863183472070652E-5</v>
      </c>
      <c r="P177" s="296" t="str">
        <f t="shared" ca="1" si="108"/>
        <v/>
      </c>
      <c r="Q177" s="292">
        <f t="shared" ca="1" si="98"/>
        <v>8.1334447217598031E-3</v>
      </c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1" ht="15.6">
      <c r="A178" s="31"/>
      <c r="B178" s="214">
        <f t="shared" si="96"/>
        <v>2016</v>
      </c>
      <c r="C178" s="354">
        <f t="shared" si="99"/>
        <v>11</v>
      </c>
      <c r="D178" s="259" t="str">
        <f t="shared" ref="D178:P178" si="109">IF(D126="","",IF($C74+D$63=$M$1+1,D126,D126*D$40/D$39))</f>
        <v/>
      </c>
      <c r="E178" s="296" t="str">
        <f t="shared" si="109"/>
        <v/>
      </c>
      <c r="F178" s="296">
        <f t="shared" ca="1" si="109"/>
        <v>2.2248255554901232E-3</v>
      </c>
      <c r="G178" s="296">
        <f t="shared" ca="1" si="109"/>
        <v>4.8255316571880715E-4</v>
      </c>
      <c r="H178" s="296">
        <f t="shared" ca="1" si="109"/>
        <v>7.7694720865542773E-5</v>
      </c>
      <c r="I178" s="296">
        <f t="shared" ca="1" si="109"/>
        <v>6.0436772364118655E-5</v>
      </c>
      <c r="J178" s="296">
        <f t="shared" ca="1" si="109"/>
        <v>6.566251660094599E-5</v>
      </c>
      <c r="K178" s="296">
        <f t="shared" ca="1" si="109"/>
        <v>2.8346372724335047E-4</v>
      </c>
      <c r="L178" s="296">
        <f t="shared" ca="1" si="109"/>
        <v>4.4092742740539257E-4</v>
      </c>
      <c r="M178" s="296">
        <f t="shared" ca="1" si="109"/>
        <v>2.4723353782973563E-4</v>
      </c>
      <c r="N178" s="296">
        <f t="shared" ca="1" si="109"/>
        <v>5.7663756103873597E-5</v>
      </c>
      <c r="O178" s="296">
        <f t="shared" ca="1" si="109"/>
        <v>1.0863183472070652E-5</v>
      </c>
      <c r="P178" s="296" t="str">
        <f t="shared" ca="1" si="109"/>
        <v/>
      </c>
      <c r="Q178" s="292">
        <f t="shared" ca="1" si="98"/>
        <v>3.9513243630939603E-3</v>
      </c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1" ht="15.6">
      <c r="A179" s="31"/>
      <c r="B179" s="214">
        <f>B180-1</f>
        <v>2017</v>
      </c>
      <c r="C179" s="354">
        <f t="shared" si="99"/>
        <v>12</v>
      </c>
      <c r="D179" s="259" t="str">
        <f t="shared" ref="D179:P179" si="110">IF(D127="","",IF($C75+D$63=$M$1+1,D127,D127*D$40/D$39))</f>
        <v/>
      </c>
      <c r="E179" s="296">
        <f t="shared" ca="1" si="110"/>
        <v>2.7845303741289414E-2</v>
      </c>
      <c r="F179" s="296">
        <f t="shared" ca="1" si="110"/>
        <v>1.4595318636463902E-4</v>
      </c>
      <c r="G179" s="296">
        <f t="shared" ca="1" si="110"/>
        <v>4.8255316571880715E-4</v>
      </c>
      <c r="H179" s="296">
        <f t="shared" ca="1" si="110"/>
        <v>7.7694720865542773E-5</v>
      </c>
      <c r="I179" s="296">
        <f t="shared" ca="1" si="110"/>
        <v>6.0436772364118655E-5</v>
      </c>
      <c r="J179" s="296">
        <f t="shared" ca="1" si="110"/>
        <v>6.566251660094599E-5</v>
      </c>
      <c r="K179" s="296">
        <f t="shared" ca="1" si="110"/>
        <v>2.8346372724335047E-4</v>
      </c>
      <c r="L179" s="296">
        <f t="shared" ca="1" si="110"/>
        <v>4.4092742740539257E-4</v>
      </c>
      <c r="M179" s="296">
        <f t="shared" ca="1" si="110"/>
        <v>2.4723353782973563E-4</v>
      </c>
      <c r="N179" s="296">
        <f t="shared" ca="1" si="110"/>
        <v>5.7663756103873597E-5</v>
      </c>
      <c r="O179" s="296">
        <f t="shared" ca="1" si="110"/>
        <v>1.0863183472070652E-5</v>
      </c>
      <c r="P179" s="296" t="str">
        <f t="shared" ca="1" si="110"/>
        <v/>
      </c>
      <c r="Q179" s="292">
        <f t="shared" ca="1" si="98"/>
        <v>2.9717755735257891E-2</v>
      </c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76"/>
    </row>
    <row r="180" spans="1:31" ht="15.6">
      <c r="A180" s="63"/>
      <c r="B180" s="164">
        <f>+$B$38</f>
        <v>2018</v>
      </c>
      <c r="C180" s="356">
        <f t="shared" si="99"/>
        <v>13</v>
      </c>
      <c r="D180" s="268">
        <f t="shared" ref="D180:P180" ca="1" si="111">IF(D128="","",IF($C76+D$63=$M$1+1,D128,D128*D$40/D$39))</f>
        <v>9.1366967784262912E-2</v>
      </c>
      <c r="E180" s="297">
        <f t="shared" ca="1" si="111"/>
        <v>1.8918310186826629E-3</v>
      </c>
      <c r="F180" s="297">
        <f t="shared" ca="1" si="111"/>
        <v>1.4595318636463902E-4</v>
      </c>
      <c r="G180" s="297">
        <f t="shared" ca="1" si="111"/>
        <v>4.8255316571880715E-4</v>
      </c>
      <c r="H180" s="297">
        <f t="shared" ca="1" si="111"/>
        <v>7.7694720865542773E-5</v>
      </c>
      <c r="I180" s="297">
        <f t="shared" ca="1" si="111"/>
        <v>6.0436772364118655E-5</v>
      </c>
      <c r="J180" s="297">
        <f t="shared" ca="1" si="111"/>
        <v>6.566251660094599E-5</v>
      </c>
      <c r="K180" s="297">
        <f t="shared" ca="1" si="111"/>
        <v>2.8346372724335047E-4</v>
      </c>
      <c r="L180" s="297">
        <f t="shared" ca="1" si="111"/>
        <v>4.4092742740539257E-4</v>
      </c>
      <c r="M180" s="297">
        <f t="shared" ca="1" si="111"/>
        <v>2.4723353782973563E-4</v>
      </c>
      <c r="N180" s="297">
        <f t="shared" ca="1" si="111"/>
        <v>5.7663756103873597E-5</v>
      </c>
      <c r="O180" s="297">
        <f t="shared" ca="1" si="111"/>
        <v>1.0863183472070652E-5</v>
      </c>
      <c r="P180" s="297" t="str">
        <f t="shared" ca="1" si="111"/>
        <v/>
      </c>
      <c r="Q180" s="293">
        <f t="shared" ca="1" si="98"/>
        <v>9.5131250796914049E-2</v>
      </c>
      <c r="R180" s="79"/>
      <c r="S180" s="79"/>
      <c r="T180" s="79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6"/>
    </row>
    <row r="181" spans="1:31" ht="15.6">
      <c r="A181" s="31"/>
      <c r="B181" s="93"/>
      <c r="C181" s="8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1" ht="15.6">
      <c r="A182" s="31"/>
      <c r="B182" s="267"/>
      <c r="C182" s="189" t="str">
        <f>$B$1</f>
        <v>Study 7</v>
      </c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1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1" ht="15.6">
      <c r="A183" s="31"/>
      <c r="B183" s="134"/>
      <c r="C183" s="189" t="s">
        <v>195</v>
      </c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1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1" ht="15.6">
      <c r="A184" s="31"/>
      <c r="B184" s="134"/>
      <c r="C184" s="66" t="s">
        <v>35</v>
      </c>
      <c r="D184" s="65">
        <f t="shared" ref="D184:P184" si="112">D132</f>
        <v>1</v>
      </c>
      <c r="E184" s="67">
        <f t="shared" si="112"/>
        <v>2</v>
      </c>
      <c r="F184" s="67">
        <f t="shared" si="112"/>
        <v>3</v>
      </c>
      <c r="G184" s="67">
        <f t="shared" si="112"/>
        <v>4</v>
      </c>
      <c r="H184" s="67">
        <f t="shared" si="112"/>
        <v>5</v>
      </c>
      <c r="I184" s="67">
        <f t="shared" si="112"/>
        <v>6</v>
      </c>
      <c r="J184" s="67">
        <f t="shared" si="112"/>
        <v>7</v>
      </c>
      <c r="K184" s="67">
        <f t="shared" si="112"/>
        <v>8</v>
      </c>
      <c r="L184" s="67">
        <f t="shared" si="112"/>
        <v>9</v>
      </c>
      <c r="M184" s="67">
        <f t="shared" si="112"/>
        <v>10</v>
      </c>
      <c r="N184" s="67">
        <f t="shared" si="112"/>
        <v>11</v>
      </c>
      <c r="O184" s="67">
        <f t="shared" si="112"/>
        <v>12</v>
      </c>
      <c r="P184" s="68">
        <f t="shared" si="112"/>
        <v>13</v>
      </c>
      <c r="Q184" s="95" t="s">
        <v>192</v>
      </c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1" ht="15.6">
      <c r="A185" s="31"/>
      <c r="B185" s="134"/>
      <c r="C185" s="70">
        <v>1</v>
      </c>
      <c r="D185" s="129">
        <f t="shared" ref="D185:P197" ca="1" si="113">$Q185*D$198*INDEX($Q$168:$Q$180,MIN(D$184,$C185),0)</f>
        <v>0</v>
      </c>
      <c r="E185" s="35">
        <f t="shared" ca="1" si="113"/>
        <v>0</v>
      </c>
      <c r="F185" s="35">
        <f t="shared" ca="1" si="113"/>
        <v>0</v>
      </c>
      <c r="G185" s="35">
        <f t="shared" ca="1" si="113"/>
        <v>0</v>
      </c>
      <c r="H185" s="35">
        <f t="shared" ca="1" si="113"/>
        <v>0</v>
      </c>
      <c r="I185" s="35">
        <f t="shared" ca="1" si="113"/>
        <v>0</v>
      </c>
      <c r="J185" s="35">
        <f t="shared" ca="1" si="113"/>
        <v>0</v>
      </c>
      <c r="K185" s="35">
        <f t="shared" ca="1" si="113"/>
        <v>0</v>
      </c>
      <c r="L185" s="35">
        <f t="shared" ca="1" si="113"/>
        <v>0</v>
      </c>
      <c r="M185" s="35">
        <f t="shared" ca="1" si="113"/>
        <v>0</v>
      </c>
      <c r="N185" s="35">
        <f t="shared" ca="1" si="113"/>
        <v>0</v>
      </c>
      <c r="O185" s="35">
        <f t="shared" ca="1" si="113"/>
        <v>0</v>
      </c>
      <c r="P185" s="130">
        <f t="shared" ca="1" si="113"/>
        <v>0</v>
      </c>
      <c r="Q185" s="294">
        <f t="array" aca="1" ref="Q185:Q197" ca="1">F7:F19</f>
        <v>402916.32413877104</v>
      </c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1" ht="15.6">
      <c r="A186" s="31"/>
      <c r="B186" s="134"/>
      <c r="C186" s="70">
        <f t="shared" ref="C186:C197" si="114">C185+1</f>
        <v>2</v>
      </c>
      <c r="D186" s="129">
        <f t="shared" ca="1" si="113"/>
        <v>0</v>
      </c>
      <c r="E186" s="35">
        <f t="shared" ca="1" si="113"/>
        <v>5814204.8142081397</v>
      </c>
      <c r="F186" s="35">
        <f t="shared" ca="1" si="113"/>
        <v>10574386.459435292</v>
      </c>
      <c r="G186" s="35">
        <f t="shared" ca="1" si="113"/>
        <v>9416597.4254313223</v>
      </c>
      <c r="H186" s="35">
        <f t="shared" ca="1" si="113"/>
        <v>14302150.741798284</v>
      </c>
      <c r="I186" s="35">
        <f t="shared" ca="1" si="113"/>
        <v>6963784.8153835442</v>
      </c>
      <c r="J186" s="35">
        <f t="shared" ca="1" si="113"/>
        <v>5339499.6980032632</v>
      </c>
      <c r="K186" s="35">
        <f t="shared" ca="1" si="113"/>
        <v>6437630.8202641988</v>
      </c>
      <c r="L186" s="35">
        <f t="shared" ca="1" si="113"/>
        <v>4154815.7550612823</v>
      </c>
      <c r="M186" s="35">
        <f t="shared" ca="1" si="113"/>
        <v>5061779.1548807593</v>
      </c>
      <c r="N186" s="35">
        <f t="shared" ca="1" si="113"/>
        <v>5073777.5688462295</v>
      </c>
      <c r="O186" s="35">
        <f t="shared" ca="1" si="113"/>
        <v>5637683.2627669899</v>
      </c>
      <c r="P186" s="130">
        <f t="shared" ca="1" si="113"/>
        <v>2447411.0727423783</v>
      </c>
      <c r="Q186" s="294">
        <f ca="1"/>
        <v>557360.96873723913</v>
      </c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1" ht="15.6">
      <c r="A187" s="31"/>
      <c r="B187" s="134"/>
      <c r="C187" s="70">
        <f t="shared" si="114"/>
        <v>3</v>
      </c>
      <c r="D187" s="129">
        <f t="shared" ca="1" si="113"/>
        <v>0</v>
      </c>
      <c r="E187" s="35">
        <f t="shared" ca="1" si="113"/>
        <v>10574386.459435292</v>
      </c>
      <c r="F187" s="35">
        <f t="shared" ca="1" si="113"/>
        <v>126545600.63053013</v>
      </c>
      <c r="G187" s="35">
        <f t="shared" ca="1" si="113"/>
        <v>112690129.27306494</v>
      </c>
      <c r="H187" s="35">
        <f t="shared" ca="1" si="113"/>
        <v>171156431.90005937</v>
      </c>
      <c r="I187" s="35">
        <f t="shared" ca="1" si="113"/>
        <v>83336875.903392807</v>
      </c>
      <c r="J187" s="35">
        <f t="shared" ca="1" si="113"/>
        <v>63898761.308033518</v>
      </c>
      <c r="K187" s="35">
        <f t="shared" ca="1" si="113"/>
        <v>77040295.615548253</v>
      </c>
      <c r="L187" s="35">
        <f t="shared" ca="1" si="113"/>
        <v>49721433.697392754</v>
      </c>
      <c r="M187" s="35">
        <f t="shared" ca="1" si="113"/>
        <v>60575229.198469296</v>
      </c>
      <c r="N187" s="35">
        <f t="shared" ca="1" si="113"/>
        <v>60718816.394539602</v>
      </c>
      <c r="O187" s="35">
        <f t="shared" ca="1" si="113"/>
        <v>67467178.108944863</v>
      </c>
      <c r="P187" s="130">
        <f t="shared" ca="1" si="113"/>
        <v>29288612.193064667</v>
      </c>
      <c r="Q187" s="294">
        <f ca="1"/>
        <v>1013681.2288466815</v>
      </c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1" ht="15.6">
      <c r="A188" s="31"/>
      <c r="B188" s="134"/>
      <c r="C188" s="70">
        <f t="shared" si="114"/>
        <v>4</v>
      </c>
      <c r="D188" s="129">
        <f t="shared" ca="1" si="113"/>
        <v>0</v>
      </c>
      <c r="E188" s="35">
        <f t="shared" ca="1" si="113"/>
        <v>9416597.4254313223</v>
      </c>
      <c r="F188" s="35">
        <f t="shared" ca="1" si="113"/>
        <v>112690129.27306494</v>
      </c>
      <c r="G188" s="35">
        <f t="shared" ca="1" si="113"/>
        <v>697839370.96708488</v>
      </c>
      <c r="H188" s="35">
        <f t="shared" ca="1" si="113"/>
        <v>1059894930.8567033</v>
      </c>
      <c r="I188" s="35">
        <f t="shared" ca="1" si="113"/>
        <v>516067852.91607577</v>
      </c>
      <c r="J188" s="35">
        <f t="shared" ca="1" si="113"/>
        <v>395696337.24284059</v>
      </c>
      <c r="K188" s="35">
        <f t="shared" ca="1" si="113"/>
        <v>477075958.45595086</v>
      </c>
      <c r="L188" s="35">
        <f t="shared" ca="1" si="113"/>
        <v>307902513.19077641</v>
      </c>
      <c r="M188" s="35">
        <f t="shared" ca="1" si="113"/>
        <v>375115195.20592606</v>
      </c>
      <c r="N188" s="35">
        <f t="shared" ca="1" si="113"/>
        <v>376004366.23830485</v>
      </c>
      <c r="O188" s="35">
        <f t="shared" ca="1" si="113"/>
        <v>417793940.21623206</v>
      </c>
      <c r="P188" s="130">
        <f t="shared" ca="1" si="113"/>
        <v>181371224.26917282</v>
      </c>
      <c r="Q188" s="294">
        <f ca="1"/>
        <v>902693.32281198655</v>
      </c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1" ht="15.6">
      <c r="A189" s="31"/>
      <c r="B189" s="134"/>
      <c r="C189" s="70">
        <f t="shared" si="114"/>
        <v>5</v>
      </c>
      <c r="D189" s="129">
        <f t="shared" ca="1" si="113"/>
        <v>0</v>
      </c>
      <c r="E189" s="35">
        <f t="shared" ca="1" si="113"/>
        <v>14302150.741798284</v>
      </c>
      <c r="F189" s="35">
        <f t="shared" ca="1" si="113"/>
        <v>171156431.90005937</v>
      </c>
      <c r="G189" s="35">
        <f t="shared" ca="1" si="113"/>
        <v>1059894930.8567033</v>
      </c>
      <c r="H189" s="35">
        <f t="shared" ca="1" si="113"/>
        <v>3161377573.5234132</v>
      </c>
      <c r="I189" s="35">
        <f t="shared" ca="1" si="113"/>
        <v>1539289687.2396085</v>
      </c>
      <c r="J189" s="35">
        <f t="shared" ca="1" si="113"/>
        <v>1180254278.1044776</v>
      </c>
      <c r="K189" s="35">
        <f t="shared" ca="1" si="113"/>
        <v>1422987498.1199813</v>
      </c>
      <c r="L189" s="35">
        <f t="shared" ca="1" si="113"/>
        <v>918389240.00328064</v>
      </c>
      <c r="M189" s="35">
        <f t="shared" ca="1" si="113"/>
        <v>1118866343.3396511</v>
      </c>
      <c r="N189" s="35">
        <f t="shared" ca="1" si="113"/>
        <v>1121518498.075892</v>
      </c>
      <c r="O189" s="35">
        <f t="shared" ca="1" si="113"/>
        <v>1246165402.3441584</v>
      </c>
      <c r="P189" s="130">
        <f t="shared" ca="1" si="113"/>
        <v>540980906.87497509</v>
      </c>
      <c r="Q189" s="294">
        <f ca="1"/>
        <v>1371031.9548762545</v>
      </c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1" ht="15.6">
      <c r="A190" s="31"/>
      <c r="B190" s="134"/>
      <c r="C190" s="70">
        <f t="shared" si="114"/>
        <v>6</v>
      </c>
      <c r="D190" s="129">
        <f t="shared" ca="1" si="113"/>
        <v>0</v>
      </c>
      <c r="E190" s="35">
        <f t="shared" ca="1" si="113"/>
        <v>6963784.8153835442</v>
      </c>
      <c r="F190" s="35">
        <f t="shared" ca="1" si="113"/>
        <v>83336875.903392807</v>
      </c>
      <c r="G190" s="35">
        <f t="shared" ca="1" si="113"/>
        <v>516067852.91607577</v>
      </c>
      <c r="H190" s="35">
        <f t="shared" ca="1" si="113"/>
        <v>1539289687.2396085</v>
      </c>
      <c r="I190" s="35">
        <f t="shared" ca="1" si="113"/>
        <v>1267319564.996233</v>
      </c>
      <c r="J190" s="35">
        <f t="shared" ca="1" si="113"/>
        <v>971720495.96111989</v>
      </c>
      <c r="K190" s="35">
        <f t="shared" ca="1" si="113"/>
        <v>1171566282.8524981</v>
      </c>
      <c r="L190" s="35">
        <f t="shared" ca="1" si="113"/>
        <v>756123205.25928724</v>
      </c>
      <c r="M190" s="35">
        <f t="shared" ca="1" si="113"/>
        <v>921178917.31799161</v>
      </c>
      <c r="N190" s="35">
        <f t="shared" ca="1" si="113"/>
        <v>923362474.84747958</v>
      </c>
      <c r="O190" s="35">
        <f t="shared" ca="1" si="113"/>
        <v>1025986082.2197008</v>
      </c>
      <c r="P190" s="130">
        <f t="shared" ca="1" si="113"/>
        <v>445397440.9466306</v>
      </c>
      <c r="Q190" s="294">
        <f ca="1"/>
        <v>667561.94093731185</v>
      </c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1" ht="15.6">
      <c r="A191" s="31"/>
      <c r="B191" s="134"/>
      <c r="C191" s="70">
        <f t="shared" si="114"/>
        <v>7</v>
      </c>
      <c r="D191" s="129">
        <f t="shared" ca="1" si="113"/>
        <v>0</v>
      </c>
      <c r="E191" s="35">
        <f t="shared" ca="1" si="113"/>
        <v>5339499.6980032632</v>
      </c>
      <c r="F191" s="35">
        <f t="shared" ca="1" si="113"/>
        <v>63898761.308033518</v>
      </c>
      <c r="G191" s="35">
        <f t="shared" ca="1" si="113"/>
        <v>395696337.24284059</v>
      </c>
      <c r="H191" s="35">
        <f t="shared" ca="1" si="113"/>
        <v>1180254278.1044776</v>
      </c>
      <c r="I191" s="35">
        <f t="shared" ca="1" si="113"/>
        <v>971720495.96111989</v>
      </c>
      <c r="J191" s="35">
        <f t="shared" ca="1" si="113"/>
        <v>454917978.68850034</v>
      </c>
      <c r="K191" s="35">
        <f t="shared" ca="1" si="113"/>
        <v>548477229.31654942</v>
      </c>
      <c r="L191" s="35">
        <f t="shared" ca="1" si="113"/>
        <v>353984547.62015021</v>
      </c>
      <c r="M191" s="35">
        <f t="shared" ca="1" si="113"/>
        <v>431256573.07688326</v>
      </c>
      <c r="N191" s="35">
        <f t="shared" ca="1" si="113"/>
        <v>432278821.32809693</v>
      </c>
      <c r="O191" s="35">
        <f t="shared" ca="1" si="113"/>
        <v>480322805.40123016</v>
      </c>
      <c r="P191" s="130">
        <f t="shared" ca="1" si="113"/>
        <v>208516033.56175274</v>
      </c>
      <c r="Q191" s="294">
        <f ca="1"/>
        <v>511854.81408890005</v>
      </c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1" ht="15.6">
      <c r="A192" s="31"/>
      <c r="B192" s="134"/>
      <c r="C192" s="70">
        <f t="shared" si="114"/>
        <v>8</v>
      </c>
      <c r="D192" s="129">
        <f t="shared" ca="1" si="113"/>
        <v>0</v>
      </c>
      <c r="E192" s="35">
        <f t="shared" ca="1" si="113"/>
        <v>6437630.8202641988</v>
      </c>
      <c r="F192" s="35">
        <f t="shared" ca="1" si="113"/>
        <v>77040295.615548253</v>
      </c>
      <c r="G192" s="35">
        <f t="shared" ca="1" si="113"/>
        <v>477075958.45595086</v>
      </c>
      <c r="H192" s="35">
        <f t="shared" ca="1" si="113"/>
        <v>1422987498.1199813</v>
      </c>
      <c r="I192" s="35">
        <f t="shared" ca="1" si="113"/>
        <v>1171566282.8524981</v>
      </c>
      <c r="J192" s="35">
        <f t="shared" ca="1" si="113"/>
        <v>548477229.31654942</v>
      </c>
      <c r="K192" s="35">
        <f t="shared" ca="1" si="113"/>
        <v>646571486.2589612</v>
      </c>
      <c r="L192" s="35">
        <f t="shared" ca="1" si="113"/>
        <v>417294105.99719238</v>
      </c>
      <c r="M192" s="35">
        <f t="shared" ca="1" si="113"/>
        <v>508386107.04171532</v>
      </c>
      <c r="N192" s="35">
        <f t="shared" ca="1" si="113"/>
        <v>509591182.7235927</v>
      </c>
      <c r="O192" s="35">
        <f t="shared" ca="1" si="113"/>
        <v>566227754.90485883</v>
      </c>
      <c r="P192" s="130">
        <f t="shared" ca="1" si="113"/>
        <v>245808785.7117497</v>
      </c>
      <c r="Q192" s="294">
        <f ca="1"/>
        <v>617123.79680656944</v>
      </c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ht="15.6">
      <c r="A193" s="31"/>
      <c r="B193" s="134"/>
      <c r="C193" s="70">
        <f t="shared" si="114"/>
        <v>9</v>
      </c>
      <c r="D193" s="129">
        <f t="shared" ca="1" si="113"/>
        <v>0</v>
      </c>
      <c r="E193" s="35">
        <f t="shared" ca="1" si="113"/>
        <v>4154815.7550612823</v>
      </c>
      <c r="F193" s="35">
        <f t="shared" ca="1" si="113"/>
        <v>49721433.697392754</v>
      </c>
      <c r="G193" s="35">
        <f t="shared" ca="1" si="113"/>
        <v>307902513.19077641</v>
      </c>
      <c r="H193" s="35">
        <f t="shared" ca="1" si="113"/>
        <v>918389240.00328064</v>
      </c>
      <c r="I193" s="35">
        <f t="shared" ca="1" si="113"/>
        <v>756123205.25928724</v>
      </c>
      <c r="J193" s="35">
        <f t="shared" ca="1" si="113"/>
        <v>353984547.62015021</v>
      </c>
      <c r="K193" s="35">
        <f t="shared" ca="1" si="113"/>
        <v>417294105.99719238</v>
      </c>
      <c r="L193" s="35">
        <f t="shared" ca="1" si="113"/>
        <v>384370044.32588422</v>
      </c>
      <c r="M193" s="35">
        <f t="shared" ca="1" si="113"/>
        <v>468274983.25510162</v>
      </c>
      <c r="N193" s="35">
        <f t="shared" ca="1" si="113"/>
        <v>469384979.74583167</v>
      </c>
      <c r="O193" s="35">
        <f t="shared" ca="1" si="113"/>
        <v>521552986.54707289</v>
      </c>
      <c r="P193" s="130">
        <f t="shared" ca="1" si="113"/>
        <v>226414733.64196691</v>
      </c>
      <c r="Q193" s="294">
        <f ca="1"/>
        <v>398288.70983470662</v>
      </c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ht="15.6">
      <c r="A194" s="31"/>
      <c r="B194" s="134"/>
      <c r="C194" s="70">
        <f t="shared" si="114"/>
        <v>10</v>
      </c>
      <c r="D194" s="129">
        <f t="shared" ca="1" si="113"/>
        <v>0</v>
      </c>
      <c r="E194" s="35">
        <f t="shared" ca="1" si="113"/>
        <v>5061779.1548807593</v>
      </c>
      <c r="F194" s="35">
        <f t="shared" ca="1" si="113"/>
        <v>60575229.198469296</v>
      </c>
      <c r="G194" s="35">
        <f t="shared" ca="1" si="113"/>
        <v>375115195.20592606</v>
      </c>
      <c r="H194" s="35">
        <f t="shared" ca="1" si="113"/>
        <v>1118866343.3396511</v>
      </c>
      <c r="I194" s="35">
        <f t="shared" ca="1" si="113"/>
        <v>921178917.31799161</v>
      </c>
      <c r="J194" s="35">
        <f t="shared" ca="1" si="113"/>
        <v>431256573.07688326</v>
      </c>
      <c r="K194" s="35">
        <f t="shared" ca="1" si="113"/>
        <v>508386107.04171532</v>
      </c>
      <c r="L194" s="35">
        <f t="shared" ca="1" si="113"/>
        <v>468274983.25510162</v>
      </c>
      <c r="M194" s="35">
        <f t="shared" ca="1" si="113"/>
        <v>1915020191.0172451</v>
      </c>
      <c r="N194" s="35">
        <f t="shared" ca="1" si="113"/>
        <v>1919559544.5332716</v>
      </c>
      <c r="O194" s="35">
        <f t="shared" ca="1" si="113"/>
        <v>2132901683.0670271</v>
      </c>
      <c r="P194" s="130">
        <f t="shared" ca="1" si="113"/>
        <v>925927717.62900782</v>
      </c>
      <c r="Q194" s="294">
        <f ca="1"/>
        <v>485231.98329788109</v>
      </c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ht="15.6">
      <c r="A195" s="31"/>
      <c r="B195" s="134"/>
      <c r="C195" s="70">
        <f t="shared" si="114"/>
        <v>11</v>
      </c>
      <c r="D195" s="129">
        <f t="shared" ca="1" si="113"/>
        <v>0</v>
      </c>
      <c r="E195" s="35">
        <f t="shared" ca="1" si="113"/>
        <v>5073777.5688462295</v>
      </c>
      <c r="F195" s="35">
        <f t="shared" ca="1" si="113"/>
        <v>60718816.394539602</v>
      </c>
      <c r="G195" s="35">
        <f t="shared" ca="1" si="113"/>
        <v>376004366.23830485</v>
      </c>
      <c r="H195" s="35">
        <f t="shared" ca="1" si="113"/>
        <v>1121518498.075892</v>
      </c>
      <c r="I195" s="35">
        <f t="shared" ca="1" si="113"/>
        <v>923362474.84747958</v>
      </c>
      <c r="J195" s="35">
        <f t="shared" ca="1" si="113"/>
        <v>432278821.32809693</v>
      </c>
      <c r="K195" s="35">
        <f t="shared" ca="1" si="113"/>
        <v>509591182.7235927</v>
      </c>
      <c r="L195" s="35">
        <f t="shared" ca="1" si="113"/>
        <v>469384979.74583167</v>
      </c>
      <c r="M195" s="35">
        <f t="shared" ca="1" si="113"/>
        <v>1919559544.5332716</v>
      </c>
      <c r="N195" s="35">
        <f t="shared" ca="1" si="113"/>
        <v>934755399.39526808</v>
      </c>
      <c r="O195" s="35">
        <f t="shared" ca="1" si="113"/>
        <v>1038645229.9977616</v>
      </c>
      <c r="P195" s="130">
        <f t="shared" ca="1" si="113"/>
        <v>450892985.30403072</v>
      </c>
      <c r="Q195" s="294">
        <f ca="1"/>
        <v>486382.17456991243</v>
      </c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ht="15.6">
      <c r="B196" s="134"/>
      <c r="C196" s="70">
        <f t="shared" si="114"/>
        <v>12</v>
      </c>
      <c r="D196" s="129">
        <f t="shared" ca="1" si="113"/>
        <v>0</v>
      </c>
      <c r="E196" s="35">
        <f t="shared" ca="1" si="113"/>
        <v>5637683.2627669899</v>
      </c>
      <c r="F196" s="35">
        <f t="shared" ca="1" si="113"/>
        <v>67467178.108944863</v>
      </c>
      <c r="G196" s="35">
        <f t="shared" ca="1" si="113"/>
        <v>417793940.21623206</v>
      </c>
      <c r="H196" s="35">
        <f t="shared" ca="1" si="113"/>
        <v>1246165402.3441584</v>
      </c>
      <c r="I196" s="35">
        <f t="shared" ca="1" si="113"/>
        <v>1025986082.2197008</v>
      </c>
      <c r="J196" s="35">
        <f t="shared" ca="1" si="113"/>
        <v>480322805.40123016</v>
      </c>
      <c r="K196" s="35">
        <f t="shared" ca="1" si="113"/>
        <v>566227754.90485883</v>
      </c>
      <c r="L196" s="35">
        <f t="shared" ca="1" si="113"/>
        <v>521552986.54707289</v>
      </c>
      <c r="M196" s="35">
        <f t="shared" ca="1" si="113"/>
        <v>2132901683.0670271</v>
      </c>
      <c r="N196" s="35">
        <f t="shared" ca="1" si="113"/>
        <v>1038645229.9977616</v>
      </c>
      <c r="O196" s="35">
        <f t="shared" ca="1" si="113"/>
        <v>8679801751.1307697</v>
      </c>
      <c r="P196" s="130">
        <f t="shared" ca="1" si="113"/>
        <v>3768044766.7611589</v>
      </c>
      <c r="Q196" s="294">
        <f ca="1"/>
        <v>540439.26988792897</v>
      </c>
    </row>
    <row r="197" spans="1:30" ht="15.6">
      <c r="B197" s="93"/>
      <c r="C197" s="73">
        <f t="shared" si="114"/>
        <v>13</v>
      </c>
      <c r="D197" s="58">
        <f t="shared" ca="1" si="113"/>
        <v>0</v>
      </c>
      <c r="E197" s="46">
        <f t="shared" ca="1" si="113"/>
        <v>2447411.0727423783</v>
      </c>
      <c r="F197" s="46">
        <f t="shared" ca="1" si="113"/>
        <v>29288612.193064667</v>
      </c>
      <c r="G197" s="46">
        <f t="shared" ca="1" si="113"/>
        <v>181371224.26917282</v>
      </c>
      <c r="H197" s="46">
        <f t="shared" ca="1" si="113"/>
        <v>540980906.87497509</v>
      </c>
      <c r="I197" s="46">
        <f t="shared" ca="1" si="113"/>
        <v>445397440.9466306</v>
      </c>
      <c r="J197" s="46">
        <f t="shared" ca="1" si="113"/>
        <v>208516033.56175274</v>
      </c>
      <c r="K197" s="46">
        <f t="shared" ca="1" si="113"/>
        <v>245808785.7117497</v>
      </c>
      <c r="L197" s="46">
        <f t="shared" ca="1" si="113"/>
        <v>226414733.64196691</v>
      </c>
      <c r="M197" s="46">
        <f t="shared" ca="1" si="113"/>
        <v>925927717.62900782</v>
      </c>
      <c r="N197" s="46">
        <f t="shared" ca="1" si="113"/>
        <v>450892985.30403072</v>
      </c>
      <c r="O197" s="46">
        <f t="shared" ca="1" si="113"/>
        <v>3768044766.7611589</v>
      </c>
      <c r="P197" s="131">
        <f t="shared" ca="1" si="113"/>
        <v>5236360040.5395565</v>
      </c>
      <c r="Q197" s="295">
        <f ca="1"/>
        <v>234613.58001502033</v>
      </c>
    </row>
    <row r="198" spans="1:30" ht="15.6">
      <c r="C198" s="95" t="s">
        <v>192</v>
      </c>
      <c r="D198" s="260">
        <f t="array" aca="1" ref="D198:P198" ca="1">TRANSPOSE(Q185:Q197)</f>
        <v>402916.32413877104</v>
      </c>
      <c r="E198" s="261">
        <f ca="1"/>
        <v>557360.96873723913</v>
      </c>
      <c r="F198" s="261">
        <f ca="1"/>
        <v>1013681.2288466815</v>
      </c>
      <c r="G198" s="261">
        <f ca="1"/>
        <v>902693.32281198655</v>
      </c>
      <c r="H198" s="261">
        <f ca="1"/>
        <v>1371031.9548762545</v>
      </c>
      <c r="I198" s="261">
        <f ca="1"/>
        <v>667561.94093731185</v>
      </c>
      <c r="J198" s="261">
        <f ca="1"/>
        <v>511854.81408890005</v>
      </c>
      <c r="K198" s="261">
        <f ca="1"/>
        <v>617123.79680656944</v>
      </c>
      <c r="L198" s="261">
        <f ca="1"/>
        <v>398288.70983470662</v>
      </c>
      <c r="M198" s="261">
        <f ca="1"/>
        <v>485231.98329788109</v>
      </c>
      <c r="N198" s="261">
        <f ca="1"/>
        <v>486382.17456991243</v>
      </c>
      <c r="O198" s="261">
        <f ca="1"/>
        <v>540439.26988792897</v>
      </c>
      <c r="P198" s="262">
        <f ca="1"/>
        <v>234613.58001502033</v>
      </c>
      <c r="Q198" s="84"/>
    </row>
    <row r="199" spans="1:30">
      <c r="C199" s="105"/>
    </row>
  </sheetData>
  <conditionalFormatting sqref="R97:AD97 D60:AD60 R114:AD114 Q131:AD131 R148:AD148 R164:AD164 R180:AD180 Q61:AD62">
    <cfRule type="cellIs" dxfId="18" priority="15" stopIfTrue="1" operator="lessThan">
      <formula>1</formula>
    </cfRule>
  </conditionalFormatting>
  <conditionalFormatting sqref="D133:P145 D185:P197">
    <cfRule type="expression" dxfId="17" priority="14">
      <formula>$C133=D$132</formula>
    </cfRule>
  </conditionalFormatting>
  <conditionalFormatting sqref="R77:AA78">
    <cfRule type="expression" dxfId="16" priority="16">
      <formula>AND(#REF!&lt;=$J$1, $C77+#REF!&gt;27)</formula>
    </cfRule>
  </conditionalFormatting>
  <conditionalFormatting sqref="D77:P77">
    <cfRule type="expression" dxfId="15" priority="17">
      <formula>AND(D$63&lt;=$J$1, $C77+D$63&gt;27)</formula>
    </cfRule>
  </conditionalFormatting>
  <conditionalFormatting sqref="D146:P146 D198:P198">
    <cfRule type="expression" dxfId="14" priority="18">
      <formula>AND(D$63&lt;=$J$1-1, $C146+D$63&gt;26)</formula>
    </cfRule>
  </conditionalFormatting>
  <conditionalFormatting sqref="Q77:Q78">
    <cfRule type="expression" dxfId="13" priority="19">
      <formula>AND(#REF!&lt;=$J$1, $C77+#REF!&gt;27)</formula>
    </cfRule>
  </conditionalFormatting>
  <conditionalFormatting sqref="E97:Q97">
    <cfRule type="cellIs" dxfId="12" priority="13" stopIfTrue="1" operator="lessThan">
      <formula>1</formula>
    </cfRule>
  </conditionalFormatting>
  <conditionalFormatting sqref="E114:Q114">
    <cfRule type="cellIs" dxfId="11" priority="11" stopIfTrue="1" operator="lessThan">
      <formula>1</formula>
    </cfRule>
  </conditionalFormatting>
  <conditionalFormatting sqref="K5">
    <cfRule type="cellIs" dxfId="10" priority="12" stopIfTrue="1" operator="lessThan">
      <formula>1</formula>
    </cfRule>
  </conditionalFormatting>
  <conditionalFormatting sqref="O5">
    <cfRule type="cellIs" dxfId="9" priority="10" stopIfTrue="1" operator="lessThan">
      <formula>1</formula>
    </cfRule>
  </conditionalFormatting>
  <conditionalFormatting sqref="E149:Q149">
    <cfRule type="cellIs" dxfId="8" priority="9" stopIfTrue="1" operator="lessThan">
      <formula>1</formula>
    </cfRule>
  </conditionalFormatting>
  <conditionalFormatting sqref="E166:Q166">
    <cfRule type="cellIs" dxfId="7" priority="8" stopIfTrue="1" operator="lessThan">
      <formula>1</formula>
    </cfRule>
  </conditionalFormatting>
  <conditionalFormatting sqref="Q183">
    <cfRule type="cellIs" dxfId="6" priority="7" stopIfTrue="1" operator="lessThan">
      <formula>1</formula>
    </cfRule>
  </conditionalFormatting>
  <conditionalFormatting sqref="E96:Q96">
    <cfRule type="cellIs" dxfId="5" priority="6" stopIfTrue="1" operator="lessThan">
      <formula>1</formula>
    </cfRule>
  </conditionalFormatting>
  <conditionalFormatting sqref="E113:Q113">
    <cfRule type="cellIs" dxfId="4" priority="5" stopIfTrue="1" operator="lessThan">
      <formula>1</formula>
    </cfRule>
  </conditionalFormatting>
  <conditionalFormatting sqref="Q130">
    <cfRule type="cellIs" dxfId="3" priority="4" stopIfTrue="1" operator="lessThan">
      <formula>1</formula>
    </cfRule>
  </conditionalFormatting>
  <conditionalFormatting sqref="E148:Q148">
    <cfRule type="cellIs" dxfId="2" priority="3" stopIfTrue="1" operator="lessThan">
      <formula>1</formula>
    </cfRule>
  </conditionalFormatting>
  <conditionalFormatting sqref="E165:Q165">
    <cfRule type="cellIs" dxfId="1" priority="2" stopIfTrue="1" operator="lessThan">
      <formula>1</formula>
    </cfRule>
  </conditionalFormatting>
  <conditionalFormatting sqref="Q182">
    <cfRule type="cellIs" dxfId="0" priority="1" stopIfTrue="1" operator="lessThan">
      <formula>1</formula>
    </cfRule>
  </conditionalFormatting>
  <pageMargins left="0.7" right="0.7" top="0.75" bottom="0.75" header="0.3" footer="0.3"/>
  <pageSetup scale="12" orientation="portrait" r:id="rId1"/>
  <headerFooter>
    <oddFooter>&amp;L&amp;F&amp;C&amp;A&amp;R&amp;D  &amp;T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06112B0AA0D04D8484B62338B160D2" ma:contentTypeVersion="18" ma:contentTypeDescription="Create a new document." ma:contentTypeScope="" ma:versionID="b97feb9a6e49350adb04a77553da3d6a">
  <xsd:schema xmlns:xsd="http://www.w3.org/2001/XMLSchema" xmlns:xs="http://www.w3.org/2001/XMLSchema" xmlns:p="http://schemas.microsoft.com/office/2006/metadata/properties" xmlns:ns1="http://schemas.microsoft.com/sharepoint/v3" xmlns:ns2="165a40ff-fd07-453e-816e-e7b61327fe62" xmlns:ns3="abb207a8-ea6c-49cb-bf7f-5a415bf680f5" xmlns:ns4="035059a0-d0ab-420a-99f5-7e53cb92e6c1" targetNamespace="http://schemas.microsoft.com/office/2006/metadata/properties" ma:root="true" ma:fieldsID="3142640b0b6a4a98e8ba6e714d95ec83" ns1:_="" ns2:_="" ns3:_="" ns4:_="">
    <xsd:import namespace="http://schemas.microsoft.com/sharepoint/v3"/>
    <xsd:import namespace="165a40ff-fd07-453e-816e-e7b61327fe62"/>
    <xsd:import namespace="abb207a8-ea6c-49cb-bf7f-5a415bf680f5"/>
    <xsd:import namespace="035059a0-d0ab-420a-99f5-7e53cb92e6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a40ff-fd07-453e-816e-e7b61327fe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0560b896-8886-498a-a042-c3e26b9789a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b207a8-ea6c-49cb-bf7f-5a415bf680f5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5059a0-d0ab-420a-99f5-7e53cb92e6c1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83201866-58c0-4721-a452-d4356fe7de4e}" ma:internalName="TaxCatchAll" ma:showField="CatchAllData" ma:web="035059a0-d0ab-420a-99f5-7e53cb92e6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165a40ff-fd07-453e-816e-e7b61327fe62">
      <Terms xmlns="http://schemas.microsoft.com/office/infopath/2007/PartnerControls"/>
    </lcf76f155ced4ddcb4097134ff3c332f>
    <TaxCatchAll xmlns="035059a0-d0ab-420a-99f5-7e53cb92e6c1" xsi:nil="true"/>
  </documentManagement>
</p:properties>
</file>

<file path=customXml/itemProps1.xml><?xml version="1.0" encoding="utf-8"?>
<ds:datastoreItem xmlns:ds="http://schemas.openxmlformats.org/officeDocument/2006/customXml" ds:itemID="{938ED548-9EAA-4C7C-88A3-F937A672158A}"/>
</file>

<file path=customXml/itemProps2.xml><?xml version="1.0" encoding="utf-8"?>
<ds:datastoreItem xmlns:ds="http://schemas.openxmlformats.org/officeDocument/2006/customXml" ds:itemID="{F97DEEE5-1AA3-4AE9-A3BD-FC6AC6D26371}"/>
</file>

<file path=customXml/itemProps3.xml><?xml version="1.0" encoding="utf-8"?>
<ds:datastoreItem xmlns:ds="http://schemas.openxmlformats.org/officeDocument/2006/customXml" ds:itemID="{472B37C6-2E25-4E0E-912F-49B21F156490}"/>
</file>

<file path=customXml/itemProps4.xml><?xml version="1.0" encoding="utf-8"?>
<ds:datastoreItem xmlns:ds="http://schemas.openxmlformats.org/officeDocument/2006/customXml" ds:itemID="{EC23C37E-3D32-4A4B-AF4B-6A4D694BA5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Feng, Andy</dc:creator>
  <cp:keywords/>
  <dc:description/>
  <cp:lastModifiedBy/>
  <cp:revision/>
  <dcterms:created xsi:type="dcterms:W3CDTF">2015-06-05T18:17:20Z</dcterms:created>
  <dcterms:modified xsi:type="dcterms:W3CDTF">2022-08-26T18:10:54Z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{17A8DA5C-1614-4FD0-8EBE-532076137639}</vt:lpwstr>
  </property>
  <property fmtid="{D5CDD505-2E9C-101B-9397-08002B2CF9AE}" pid="3" name="ContentTypeId">
    <vt:lpwstr>0x010100D006112B0AA0D04D8484B62338B160D2</vt:lpwstr>
  </property>
  <property fmtid="{D5CDD505-2E9C-101B-9397-08002B2CF9AE}" pid="4" name="MediaServiceImageTags">
    <vt:lpwstr/>
  </property>
</Properties>
</file>